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wmwealthin.sharepoint.com/sites/EWMLISTING/Shared Documents/Data Book/"/>
    </mc:Choice>
  </mc:AlternateContent>
  <xr:revisionPtr revIDLastSave="0" documentId="13_ncr:1_{416BBC70-5C61-4318-A1E8-5490163833DE}" xr6:coauthVersionLast="47" xr6:coauthVersionMax="47" xr10:uidLastSave="{00000000-0000-0000-0000-000000000000}"/>
  <bookViews>
    <workbookView xWindow="-108" yWindow="-108" windowWidth="23256" windowHeight="12576" tabRatio="766" activeTab="5" xr2:uid="{61C35ABE-77DE-4A23-927F-78891A7F7A96}"/>
  </bookViews>
  <sheets>
    <sheet name="SUMMARY" sheetId="10" r:id="rId1"/>
    <sheet name="INDEX" sheetId="1" r:id="rId2"/>
    <sheet name="01 Re-classified Financials" sheetId="2" r:id="rId3"/>
    <sheet name="02 Balance Sheet" sheetId="3" r:id="rId4"/>
    <sheet name="03 Consolidated Performance" sheetId="4" r:id="rId5"/>
    <sheet name="04 a) Nuvama Private" sheetId="5" r:id="rId6"/>
    <sheet name="04 b) Nuvama Wealth" sheetId="6" r:id="rId7"/>
    <sheet name="05 Nuvama Asset Management" sheetId="7" r:id="rId8"/>
    <sheet name="06 Nuvama Capital Markets" sheetId="8" r:id="rId9"/>
  </sheets>
  <definedNames>
    <definedName name="_xlnm._FilterDatabase" localSheetId="0" hidden="1">SUMMARY!$A$6:$H$23</definedName>
    <definedName name="_xlnm.Print_Area" localSheetId="4">'03 Consolidated Performance'!$A$2:$W$90</definedName>
    <definedName name="_xlnm.Print_Area" localSheetId="5">'04 a) Nuvama Private'!$A$2:$U$84</definedName>
    <definedName name="_xlnm.Print_Area" localSheetId="6">'04 b) Nuvama Wealth'!$A$2:$U$103</definedName>
    <definedName name="_xlnm.Print_Area" localSheetId="7">'05 Nuvama Asset Management'!$A$2:$T$71</definedName>
    <definedName name="_xlnm.Print_Area" localSheetId="8">'06 Nuvama Capital Markets'!$A$2:$W$26</definedName>
    <definedName name="_xlnm.Print_Area" localSheetId="0">SUMMARY!$A$1:$G$41</definedName>
    <definedName name="_xlnm.Print_Titles" localSheetId="4">'03 Consolidated Performance'!$2:$5</definedName>
    <definedName name="_xlnm.Print_Titles" localSheetId="5">'04 a) Nuvama Private'!$2:$5</definedName>
    <definedName name="_xlnm.Print_Titles" localSheetId="6">'04 b) Nuvama Wealth'!$2:$5</definedName>
    <definedName name="_xlnm.Print_Titles" localSheetId="7">'05 Nuvama Asset Management'!$2:$5</definedName>
    <definedName name="_xlnm.Print_Titles" localSheetId="0">SUMMARY!$1:$5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" i="7" l="1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B18" i="10"/>
  <c r="B19" i="10" s="1"/>
  <c r="B20" i="10" s="1"/>
  <c r="B21" i="10" s="1"/>
  <c r="B22" i="10" s="1"/>
  <c r="B23" i="10" s="1"/>
  <c r="W26" i="8"/>
  <c r="V26" i="8"/>
  <c r="U26" i="8"/>
  <c r="W25" i="8"/>
  <c r="V25" i="8"/>
  <c r="U25" i="8"/>
  <c r="W24" i="8"/>
  <c r="V24" i="8"/>
  <c r="U24" i="8"/>
  <c r="W21" i="8"/>
  <c r="V21" i="8"/>
  <c r="U21" i="8"/>
  <c r="W20" i="8"/>
  <c r="V20" i="8"/>
  <c r="U20" i="8"/>
  <c r="W19" i="8"/>
  <c r="V19" i="8"/>
  <c r="U19" i="8"/>
  <c r="W18" i="8"/>
  <c r="V18" i="8"/>
  <c r="U18" i="8"/>
  <c r="W17" i="8"/>
  <c r="V17" i="8"/>
  <c r="U17" i="8"/>
  <c r="U11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W11" i="8"/>
  <c r="V11" i="8"/>
  <c r="W10" i="8"/>
  <c r="V10" i="8"/>
  <c r="U10" i="8"/>
  <c r="W9" i="8"/>
  <c r="V9" i="8"/>
  <c r="U9" i="8"/>
  <c r="S65" i="7"/>
  <c r="S64" i="7"/>
  <c r="S63" i="7"/>
  <c r="S62" i="7"/>
  <c r="M65" i="7"/>
  <c r="M64" i="7"/>
  <c r="M63" i="7"/>
  <c r="M62" i="7"/>
  <c r="P64" i="7"/>
  <c r="O64" i="7"/>
  <c r="N64" i="7"/>
  <c r="R65" i="7"/>
  <c r="Q65" i="7"/>
  <c r="P65" i="7"/>
  <c r="O65" i="7"/>
  <c r="N65" i="7"/>
  <c r="R64" i="7"/>
  <c r="Q64" i="7"/>
  <c r="R63" i="7"/>
  <c r="Q63" i="7"/>
  <c r="P63" i="7"/>
  <c r="O63" i="7"/>
  <c r="N63" i="7"/>
  <c r="R62" i="7"/>
  <c r="Q62" i="7"/>
  <c r="P62" i="7"/>
  <c r="O62" i="7"/>
  <c r="N62" i="7"/>
  <c r="L61" i="7"/>
  <c r="L60" i="7" s="1"/>
  <c r="K61" i="7"/>
  <c r="K60" i="7" s="1"/>
  <c r="J61" i="7"/>
  <c r="J60" i="7" s="1"/>
  <c r="I61" i="7"/>
  <c r="I60" i="7" s="1"/>
  <c r="H61" i="7"/>
  <c r="H60" i="7" s="1"/>
  <c r="G61" i="7"/>
  <c r="G60" i="7" s="1"/>
  <c r="F61" i="7"/>
  <c r="F60" i="7" s="1"/>
  <c r="E61" i="7"/>
  <c r="E60" i="7" s="1"/>
  <c r="D61" i="7"/>
  <c r="D60" i="7" s="1"/>
  <c r="S54" i="7"/>
  <c r="S53" i="7" s="1"/>
  <c r="R54" i="7"/>
  <c r="R53" i="7" s="1"/>
  <c r="Q54" i="7"/>
  <c r="Q53" i="7" s="1"/>
  <c r="P54" i="7"/>
  <c r="P53" i="7" s="1"/>
  <c r="O54" i="7"/>
  <c r="O53" i="7" s="1"/>
  <c r="N54" i="7"/>
  <c r="N53" i="7" s="1"/>
  <c r="M54" i="7"/>
  <c r="M53" i="7" s="1"/>
  <c r="L54" i="7"/>
  <c r="L53" i="7" s="1"/>
  <c r="K54" i="7"/>
  <c r="K53" i="7" s="1"/>
  <c r="J54" i="7"/>
  <c r="J53" i="7" s="1"/>
  <c r="I54" i="7"/>
  <c r="I53" i="7" s="1"/>
  <c r="H54" i="7"/>
  <c r="H53" i="7" s="1"/>
  <c r="G54" i="7"/>
  <c r="G53" i="7" s="1"/>
  <c r="F54" i="7"/>
  <c r="F53" i="7" s="1"/>
  <c r="E54" i="7"/>
  <c r="E53" i="7" s="1"/>
  <c r="D54" i="7"/>
  <c r="D53" i="7" s="1"/>
  <c r="S47" i="7"/>
  <c r="S46" i="7" s="1"/>
  <c r="R47" i="7"/>
  <c r="R46" i="7" s="1"/>
  <c r="Q47" i="7"/>
  <c r="Q46" i="7" s="1"/>
  <c r="P47" i="7"/>
  <c r="P46" i="7" s="1"/>
  <c r="O47" i="7"/>
  <c r="O46" i="7" s="1"/>
  <c r="N47" i="7"/>
  <c r="N46" i="7" s="1"/>
  <c r="M47" i="7"/>
  <c r="M46" i="7" s="1"/>
  <c r="L47" i="7"/>
  <c r="L46" i="7" s="1"/>
  <c r="K47" i="7"/>
  <c r="K46" i="7" s="1"/>
  <c r="J47" i="7"/>
  <c r="J46" i="7" s="1"/>
  <c r="I47" i="7"/>
  <c r="I46" i="7" s="1"/>
  <c r="H47" i="7"/>
  <c r="H46" i="7" s="1"/>
  <c r="G47" i="7"/>
  <c r="G46" i="7" s="1"/>
  <c r="F47" i="7"/>
  <c r="F46" i="7" s="1"/>
  <c r="E47" i="7"/>
  <c r="E46" i="7" s="1"/>
  <c r="D47" i="7"/>
  <c r="D46" i="7" s="1"/>
  <c r="O39" i="7"/>
  <c r="N39" i="7"/>
  <c r="M39" i="7"/>
  <c r="L39" i="7"/>
  <c r="G39" i="7"/>
  <c r="F39" i="7"/>
  <c r="E39" i="7"/>
  <c r="D39" i="7"/>
  <c r="S39" i="7"/>
  <c r="R39" i="7"/>
  <c r="Q39" i="7"/>
  <c r="P39" i="7"/>
  <c r="K39" i="7"/>
  <c r="J39" i="7"/>
  <c r="I39" i="7"/>
  <c r="H39" i="7"/>
  <c r="S26" i="7"/>
  <c r="S25" i="7" s="1"/>
  <c r="R26" i="7"/>
  <c r="R25" i="7" s="1"/>
  <c r="Q26" i="7"/>
  <c r="Q25" i="7" s="1"/>
  <c r="P26" i="7"/>
  <c r="P25" i="7" s="1"/>
  <c r="O26" i="7"/>
  <c r="O25" i="7" s="1"/>
  <c r="N26" i="7"/>
  <c r="N25" i="7" s="1"/>
  <c r="M26" i="7"/>
  <c r="M25" i="7" s="1"/>
  <c r="L26" i="7"/>
  <c r="L25" i="7" s="1"/>
  <c r="K26" i="7"/>
  <c r="K25" i="7" s="1"/>
  <c r="J26" i="7"/>
  <c r="J25" i="7" s="1"/>
  <c r="I26" i="7"/>
  <c r="I25" i="7" s="1"/>
  <c r="H26" i="7"/>
  <c r="H25" i="7" s="1"/>
  <c r="G26" i="7"/>
  <c r="G25" i="7" s="1"/>
  <c r="F26" i="7"/>
  <c r="F25" i="7" s="1"/>
  <c r="E26" i="7"/>
  <c r="E25" i="7" s="1"/>
  <c r="D26" i="7"/>
  <c r="D25" i="7" s="1"/>
  <c r="S17" i="7"/>
  <c r="S16" i="7" s="1"/>
  <c r="R17" i="7"/>
  <c r="R16" i="7" s="1"/>
  <c r="Q17" i="7"/>
  <c r="Q16" i="7" s="1"/>
  <c r="P17" i="7"/>
  <c r="P16" i="7" s="1"/>
  <c r="O17" i="7"/>
  <c r="O16" i="7" s="1"/>
  <c r="N17" i="7"/>
  <c r="N16" i="7" s="1"/>
  <c r="M17" i="7"/>
  <c r="M16" i="7" s="1"/>
  <c r="L17" i="7"/>
  <c r="L16" i="7" s="1"/>
  <c r="K17" i="7"/>
  <c r="K16" i="7" s="1"/>
  <c r="J17" i="7"/>
  <c r="J16" i="7" s="1"/>
  <c r="I17" i="7"/>
  <c r="I16" i="7" s="1"/>
  <c r="H17" i="7"/>
  <c r="H16" i="7" s="1"/>
  <c r="G17" i="7"/>
  <c r="G16" i="7" s="1"/>
  <c r="F17" i="7"/>
  <c r="F16" i="7" s="1"/>
  <c r="E17" i="7"/>
  <c r="E16" i="7" s="1"/>
  <c r="D17" i="7"/>
  <c r="D16" i="7" s="1"/>
  <c r="U32" i="7"/>
  <c r="W11" i="7"/>
  <c r="V11" i="7"/>
  <c r="W10" i="7"/>
  <c r="V10" i="7"/>
  <c r="U10" i="7"/>
  <c r="W9" i="7"/>
  <c r="V9" i="7"/>
  <c r="U9" i="7"/>
  <c r="U80" i="6"/>
  <c r="U86" i="6"/>
  <c r="U85" i="6"/>
  <c r="U84" i="6"/>
  <c r="U83" i="6"/>
  <c r="U82" i="6"/>
  <c r="U81" i="6"/>
  <c r="R73" i="6"/>
  <c r="R68" i="6" s="1"/>
  <c r="Q73" i="6"/>
  <c r="Q68" i="6" s="1"/>
  <c r="P73" i="6"/>
  <c r="P68" i="6" s="1"/>
  <c r="O73" i="6"/>
  <c r="O68" i="6" s="1"/>
  <c r="N73" i="6"/>
  <c r="N68" i="6" s="1"/>
  <c r="M73" i="6"/>
  <c r="M68" i="6" s="1"/>
  <c r="L73" i="6"/>
  <c r="L68" i="6" s="1"/>
  <c r="K73" i="6"/>
  <c r="K68" i="6" s="1"/>
  <c r="J73" i="6"/>
  <c r="J68" i="6" s="1"/>
  <c r="I73" i="6"/>
  <c r="I68" i="6" s="1"/>
  <c r="H73" i="6"/>
  <c r="H68" i="6" s="1"/>
  <c r="G73" i="6"/>
  <c r="G68" i="6" s="1"/>
  <c r="F73" i="6"/>
  <c r="F68" i="6" s="1"/>
  <c r="E73" i="6"/>
  <c r="E68" i="6" s="1"/>
  <c r="D73" i="6"/>
  <c r="D68" i="6" s="1"/>
  <c r="R52" i="6"/>
  <c r="R66" i="6" s="1"/>
  <c r="Q52" i="6"/>
  <c r="Q65" i="6" s="1"/>
  <c r="P52" i="6"/>
  <c r="P64" i="6" s="1"/>
  <c r="O52" i="6"/>
  <c r="O63" i="6" s="1"/>
  <c r="N52" i="6"/>
  <c r="N62" i="6" s="1"/>
  <c r="M52" i="6"/>
  <c r="M61" i="6" s="1"/>
  <c r="L52" i="6"/>
  <c r="L61" i="6" s="1"/>
  <c r="K52" i="6"/>
  <c r="K63" i="6" s="1"/>
  <c r="J52" i="6"/>
  <c r="J66" i="6" s="1"/>
  <c r="I52" i="6"/>
  <c r="I65" i="6" s="1"/>
  <c r="H52" i="6"/>
  <c r="H64" i="6" s="1"/>
  <c r="G52" i="6"/>
  <c r="G63" i="6" s="1"/>
  <c r="F52" i="6"/>
  <c r="F62" i="6" s="1"/>
  <c r="E52" i="6"/>
  <c r="E61" i="6" s="1"/>
  <c r="D52" i="6"/>
  <c r="D62" i="6" s="1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R16" i="6"/>
  <c r="R29" i="6" s="1"/>
  <c r="Q16" i="6"/>
  <c r="Q30" i="6" s="1"/>
  <c r="P16" i="6"/>
  <c r="P29" i="6" s="1"/>
  <c r="O16" i="6"/>
  <c r="O28" i="6" s="1"/>
  <c r="N16" i="6"/>
  <c r="N27" i="6" s="1"/>
  <c r="M16" i="6"/>
  <c r="M26" i="6" s="1"/>
  <c r="L16" i="6"/>
  <c r="L25" i="6" s="1"/>
  <c r="K16" i="6"/>
  <c r="K26" i="6" s="1"/>
  <c r="J16" i="6"/>
  <c r="J29" i="6" s="1"/>
  <c r="I16" i="6"/>
  <c r="I30" i="6" s="1"/>
  <c r="H16" i="6"/>
  <c r="H29" i="6" s="1"/>
  <c r="G16" i="6"/>
  <c r="G28" i="6" s="1"/>
  <c r="F16" i="6"/>
  <c r="F27" i="6" s="1"/>
  <c r="E16" i="6"/>
  <c r="E88" i="6" s="1"/>
  <c r="D16" i="6"/>
  <c r="D25" i="6" s="1"/>
  <c r="U9" i="6"/>
  <c r="V9" i="6"/>
  <c r="W9" i="6"/>
  <c r="U78" i="6"/>
  <c r="U58" i="6"/>
  <c r="U57" i="6"/>
  <c r="U56" i="6"/>
  <c r="U55" i="6"/>
  <c r="U54" i="6"/>
  <c r="U22" i="6"/>
  <c r="U21" i="6"/>
  <c r="U20" i="6"/>
  <c r="U19" i="6"/>
  <c r="U18" i="6"/>
  <c r="U17" i="6"/>
  <c r="W11" i="6"/>
  <c r="V11" i="6"/>
  <c r="U11" i="6"/>
  <c r="W10" i="6"/>
  <c r="V10" i="6"/>
  <c r="U10" i="6"/>
  <c r="U63" i="5"/>
  <c r="U62" i="5"/>
  <c r="U61" i="5"/>
  <c r="U60" i="5"/>
  <c r="U59" i="5"/>
  <c r="U58" i="5"/>
  <c r="U52" i="5"/>
  <c r="U41" i="5"/>
  <c r="U40" i="5"/>
  <c r="U39" i="5"/>
  <c r="U38" i="5"/>
  <c r="U37" i="5"/>
  <c r="U36" i="5"/>
  <c r="U22" i="5"/>
  <c r="U21" i="5"/>
  <c r="U20" i="5"/>
  <c r="U19" i="5"/>
  <c r="U18" i="5"/>
  <c r="U17" i="5"/>
  <c r="W11" i="5"/>
  <c r="V11" i="5"/>
  <c r="U11" i="5"/>
  <c r="W10" i="5"/>
  <c r="V10" i="5"/>
  <c r="U10" i="5"/>
  <c r="W9" i="5"/>
  <c r="V9" i="5"/>
  <c r="U9" i="5"/>
  <c r="W86" i="4"/>
  <c r="V86" i="4"/>
  <c r="W85" i="4"/>
  <c r="V85" i="4"/>
  <c r="U85" i="4"/>
  <c r="W82" i="4"/>
  <c r="V82" i="4"/>
  <c r="W81" i="4"/>
  <c r="V81" i="4"/>
  <c r="U81" i="4"/>
  <c r="W80" i="4"/>
  <c r="V80" i="4"/>
  <c r="U80" i="4"/>
  <c r="W67" i="4"/>
  <c r="V67" i="4"/>
  <c r="U67" i="4"/>
  <c r="W66" i="4"/>
  <c r="V66" i="4"/>
  <c r="W59" i="4"/>
  <c r="V59" i="4"/>
  <c r="U59" i="4"/>
  <c r="W44" i="4"/>
  <c r="V44" i="4"/>
  <c r="U44" i="4"/>
  <c r="W43" i="4"/>
  <c r="V43" i="4"/>
  <c r="U43" i="4"/>
  <c r="W42" i="4"/>
  <c r="V42" i="4"/>
  <c r="U42" i="4"/>
  <c r="W41" i="4"/>
  <c r="V41" i="4"/>
  <c r="U41" i="4"/>
  <c r="W40" i="4"/>
  <c r="V40" i="4"/>
  <c r="U40" i="4"/>
  <c r="W39" i="4"/>
  <c r="V39" i="4"/>
  <c r="U39" i="4"/>
  <c r="W38" i="4"/>
  <c r="V38" i="4"/>
  <c r="U38" i="4"/>
  <c r="W37" i="4"/>
  <c r="V37" i="4"/>
  <c r="U37" i="4"/>
  <c r="W36" i="4"/>
  <c r="V36" i="4"/>
  <c r="U36" i="4"/>
  <c r="W35" i="4"/>
  <c r="V35" i="4"/>
  <c r="U35" i="4"/>
  <c r="W34" i="4"/>
  <c r="V34" i="4"/>
  <c r="U34" i="4"/>
  <c r="W25" i="4"/>
  <c r="W24" i="4"/>
  <c r="W22" i="4"/>
  <c r="W20" i="4"/>
  <c r="W19" i="4"/>
  <c r="W17" i="4"/>
  <c r="W16" i="4"/>
  <c r="W15" i="4"/>
  <c r="W14" i="4"/>
  <c r="W13" i="4"/>
  <c r="W12" i="4"/>
  <c r="W11" i="4"/>
  <c r="W9" i="4"/>
  <c r="V9" i="4"/>
  <c r="V25" i="4"/>
  <c r="V24" i="4"/>
  <c r="V22" i="4"/>
  <c r="V20" i="4"/>
  <c r="V19" i="4"/>
  <c r="V17" i="4"/>
  <c r="V16" i="4"/>
  <c r="V15" i="4"/>
  <c r="V14" i="4"/>
  <c r="V13" i="4"/>
  <c r="V12" i="4"/>
  <c r="V11" i="4"/>
  <c r="U25" i="4"/>
  <c r="U24" i="4"/>
  <c r="U22" i="4"/>
  <c r="U20" i="4"/>
  <c r="U19" i="4"/>
  <c r="U17" i="4"/>
  <c r="U16" i="4"/>
  <c r="U15" i="4"/>
  <c r="U14" i="4"/>
  <c r="U13" i="4"/>
  <c r="U12" i="4"/>
  <c r="U11" i="4"/>
  <c r="U9" i="4"/>
  <c r="R70" i="5"/>
  <c r="M70" i="5"/>
  <c r="H70" i="5"/>
  <c r="Q70" i="5"/>
  <c r="P70" i="5"/>
  <c r="O70" i="5"/>
  <c r="N70" i="5"/>
  <c r="L70" i="5"/>
  <c r="K70" i="5"/>
  <c r="J70" i="5"/>
  <c r="I70" i="5"/>
  <c r="G70" i="5"/>
  <c r="F70" i="5"/>
  <c r="E70" i="5"/>
  <c r="D70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R57" i="5"/>
  <c r="R56" i="5" s="1"/>
  <c r="Q57" i="5"/>
  <c r="Q56" i="5" s="1"/>
  <c r="P57" i="5"/>
  <c r="P56" i="5" s="1"/>
  <c r="O57" i="5"/>
  <c r="O56" i="5" s="1"/>
  <c r="N57" i="5"/>
  <c r="N56" i="5" s="1"/>
  <c r="M57" i="5"/>
  <c r="M56" i="5" s="1"/>
  <c r="L57" i="5"/>
  <c r="L56" i="5" s="1"/>
  <c r="K57" i="5"/>
  <c r="K56" i="5" s="1"/>
  <c r="J57" i="5"/>
  <c r="J56" i="5" s="1"/>
  <c r="I57" i="5"/>
  <c r="I56" i="5" s="1"/>
  <c r="H57" i="5"/>
  <c r="H56" i="5" s="1"/>
  <c r="G57" i="5"/>
  <c r="G56" i="5" s="1"/>
  <c r="F57" i="5"/>
  <c r="F56" i="5" s="1"/>
  <c r="E57" i="5"/>
  <c r="E56" i="5" s="1"/>
  <c r="D57" i="5"/>
  <c r="D56" i="5" s="1"/>
  <c r="R35" i="5"/>
  <c r="R34" i="5" s="1"/>
  <c r="R50" i="5" s="1"/>
  <c r="Q35" i="5"/>
  <c r="Q34" i="5" s="1"/>
  <c r="Q49" i="5" s="1"/>
  <c r="P35" i="5"/>
  <c r="O35" i="5"/>
  <c r="N35" i="5"/>
  <c r="N34" i="5" s="1"/>
  <c r="N46" i="5" s="1"/>
  <c r="M35" i="5"/>
  <c r="M34" i="5" s="1"/>
  <c r="M45" i="5" s="1"/>
  <c r="L35" i="5"/>
  <c r="K35" i="5"/>
  <c r="J35" i="5"/>
  <c r="J34" i="5" s="1"/>
  <c r="J50" i="5" s="1"/>
  <c r="I35" i="5"/>
  <c r="I34" i="5" s="1"/>
  <c r="I49" i="5" s="1"/>
  <c r="H35" i="5"/>
  <c r="G35" i="5"/>
  <c r="F35" i="5"/>
  <c r="F34" i="5" s="1"/>
  <c r="F46" i="5" s="1"/>
  <c r="E35" i="5"/>
  <c r="E34" i="5" s="1"/>
  <c r="E45" i="5" s="1"/>
  <c r="D35" i="5"/>
  <c r="R16" i="5"/>
  <c r="R30" i="5" s="1"/>
  <c r="Q16" i="5"/>
  <c r="Q30" i="5" s="1"/>
  <c r="P16" i="5"/>
  <c r="P29" i="5" s="1"/>
  <c r="O16" i="5"/>
  <c r="O29" i="5" s="1"/>
  <c r="N16" i="5"/>
  <c r="N28" i="5" s="1"/>
  <c r="M16" i="5"/>
  <c r="M28" i="5" s="1"/>
  <c r="L16" i="5"/>
  <c r="L27" i="5" s="1"/>
  <c r="K16" i="5"/>
  <c r="K27" i="5" s="1"/>
  <c r="J16" i="5"/>
  <c r="J30" i="5" s="1"/>
  <c r="I16" i="5"/>
  <c r="I30" i="5" s="1"/>
  <c r="H16" i="5"/>
  <c r="H26" i="5" s="1"/>
  <c r="G16" i="5"/>
  <c r="G29" i="5" s="1"/>
  <c r="F16" i="5"/>
  <c r="F29" i="5" s="1"/>
  <c r="E16" i="5"/>
  <c r="E28" i="5" s="1"/>
  <c r="D16" i="5"/>
  <c r="D28" i="5" s="1"/>
  <c r="D88" i="4"/>
  <c r="E88" i="4"/>
  <c r="F88" i="4"/>
  <c r="G88" i="4"/>
  <c r="N88" i="4"/>
  <c r="O88" i="4"/>
  <c r="P88" i="4"/>
  <c r="Q88" i="4"/>
  <c r="S88" i="4"/>
  <c r="R88" i="4"/>
  <c r="M88" i="4"/>
  <c r="H88" i="4"/>
  <c r="R90" i="4"/>
  <c r="M90" i="4"/>
  <c r="Q90" i="4"/>
  <c r="P90" i="4"/>
  <c r="O90" i="4"/>
  <c r="N90" i="4"/>
  <c r="L90" i="4"/>
  <c r="K90" i="4"/>
  <c r="J90" i="4"/>
  <c r="I90" i="4"/>
  <c r="Q89" i="4"/>
  <c r="P89" i="4"/>
  <c r="O89" i="4"/>
  <c r="N89" i="4"/>
  <c r="L89" i="4"/>
  <c r="K89" i="4"/>
  <c r="J89" i="4"/>
  <c r="I89" i="4"/>
  <c r="G89" i="4"/>
  <c r="F89" i="4"/>
  <c r="E89" i="4"/>
  <c r="D89" i="4"/>
  <c r="R89" i="4"/>
  <c r="M89" i="4"/>
  <c r="H89" i="4"/>
  <c r="G84" i="4"/>
  <c r="F84" i="4"/>
  <c r="E84" i="4"/>
  <c r="D84" i="4"/>
  <c r="S84" i="4"/>
  <c r="R84" i="4"/>
  <c r="Q84" i="4"/>
  <c r="P84" i="4"/>
  <c r="O84" i="4"/>
  <c r="N84" i="4"/>
  <c r="M84" i="4"/>
  <c r="L84" i="4"/>
  <c r="K84" i="4"/>
  <c r="J84" i="4"/>
  <c r="I84" i="4"/>
  <c r="H84" i="4"/>
  <c r="G80" i="4"/>
  <c r="F80" i="4"/>
  <c r="E80" i="4"/>
  <c r="D80" i="4"/>
  <c r="G56" i="4"/>
  <c r="F56" i="4"/>
  <c r="E56" i="4"/>
  <c r="D56" i="4"/>
  <c r="G55" i="4"/>
  <c r="F55" i="4"/>
  <c r="E55" i="4"/>
  <c r="D55" i="4"/>
  <c r="G54" i="4"/>
  <c r="F54" i="4"/>
  <c r="E54" i="4"/>
  <c r="D54" i="4"/>
  <c r="G53" i="4"/>
  <c r="F53" i="4"/>
  <c r="E53" i="4"/>
  <c r="D53" i="4"/>
  <c r="G52" i="4"/>
  <c r="F52" i="4"/>
  <c r="E52" i="4"/>
  <c r="D52" i="4"/>
  <c r="G51" i="4"/>
  <c r="F51" i="4"/>
  <c r="E51" i="4"/>
  <c r="D51" i="4"/>
  <c r="G50" i="4"/>
  <c r="F50" i="4"/>
  <c r="E50" i="4"/>
  <c r="D50" i="4"/>
  <c r="G49" i="4"/>
  <c r="F49" i="4"/>
  <c r="E49" i="4"/>
  <c r="D49" i="4"/>
  <c r="G48" i="4"/>
  <c r="F48" i="4"/>
  <c r="E48" i="4"/>
  <c r="D48" i="4"/>
  <c r="G47" i="4"/>
  <c r="F47" i="4"/>
  <c r="E47" i="4"/>
  <c r="D47" i="4"/>
  <c r="S58" i="4"/>
  <c r="S78" i="4" s="1"/>
  <c r="R58" i="4"/>
  <c r="R76" i="4" s="1"/>
  <c r="Q58" i="4"/>
  <c r="Q71" i="4" s="1"/>
  <c r="P58" i="4"/>
  <c r="P74" i="4" s="1"/>
  <c r="O58" i="4"/>
  <c r="O72" i="4" s="1"/>
  <c r="N58" i="4"/>
  <c r="N72" i="4" s="1"/>
  <c r="M58" i="4"/>
  <c r="M78" i="4" s="1"/>
  <c r="L58" i="4"/>
  <c r="L75" i="4" s="1"/>
  <c r="K58" i="4"/>
  <c r="K78" i="4" s="1"/>
  <c r="J58" i="4"/>
  <c r="J76" i="4" s="1"/>
  <c r="I58" i="4"/>
  <c r="I77" i="4" s="1"/>
  <c r="G58" i="4"/>
  <c r="G78" i="4" s="1"/>
  <c r="F58" i="4"/>
  <c r="F78" i="4" s="1"/>
  <c r="E58" i="4"/>
  <c r="E78" i="4" s="1"/>
  <c r="D58" i="4"/>
  <c r="D77" i="4" s="1"/>
  <c r="H58" i="4"/>
  <c r="H74" i="4" s="1"/>
  <c r="S56" i="4"/>
  <c r="R56" i="4"/>
  <c r="Q56" i="4"/>
  <c r="P56" i="4"/>
  <c r="O56" i="4"/>
  <c r="N56" i="4"/>
  <c r="M56" i="4"/>
  <c r="L56" i="4"/>
  <c r="K56" i="4"/>
  <c r="J56" i="4"/>
  <c r="I56" i="4"/>
  <c r="H56" i="4"/>
  <c r="S55" i="4"/>
  <c r="R55" i="4"/>
  <c r="Q55" i="4"/>
  <c r="P55" i="4"/>
  <c r="O55" i="4"/>
  <c r="N55" i="4"/>
  <c r="M55" i="4"/>
  <c r="L55" i="4"/>
  <c r="K55" i="4"/>
  <c r="J55" i="4"/>
  <c r="I55" i="4"/>
  <c r="H55" i="4"/>
  <c r="S54" i="4"/>
  <c r="R54" i="4"/>
  <c r="Q54" i="4"/>
  <c r="P54" i="4"/>
  <c r="O54" i="4"/>
  <c r="N54" i="4"/>
  <c r="M54" i="4"/>
  <c r="L54" i="4"/>
  <c r="K54" i="4"/>
  <c r="J54" i="4"/>
  <c r="I54" i="4"/>
  <c r="H54" i="4"/>
  <c r="R53" i="4"/>
  <c r="Q53" i="4"/>
  <c r="P53" i="4"/>
  <c r="O53" i="4"/>
  <c r="N53" i="4"/>
  <c r="M53" i="4"/>
  <c r="L53" i="4"/>
  <c r="K53" i="4"/>
  <c r="J53" i="4"/>
  <c r="I53" i="4"/>
  <c r="H53" i="4"/>
  <c r="R52" i="4"/>
  <c r="Q52" i="4"/>
  <c r="P52" i="4"/>
  <c r="O52" i="4"/>
  <c r="N52" i="4"/>
  <c r="M52" i="4"/>
  <c r="L52" i="4"/>
  <c r="K52" i="4"/>
  <c r="J52" i="4"/>
  <c r="I52" i="4"/>
  <c r="H52" i="4"/>
  <c r="R51" i="4"/>
  <c r="Q51" i="4"/>
  <c r="P51" i="4"/>
  <c r="O51" i="4"/>
  <c r="N51" i="4"/>
  <c r="M51" i="4"/>
  <c r="L51" i="4"/>
  <c r="K51" i="4"/>
  <c r="J51" i="4"/>
  <c r="I51" i="4"/>
  <c r="H51" i="4"/>
  <c r="R50" i="4"/>
  <c r="Q50" i="4"/>
  <c r="P50" i="4"/>
  <c r="O50" i="4"/>
  <c r="N50" i="4"/>
  <c r="M50" i="4"/>
  <c r="L50" i="4"/>
  <c r="K50" i="4"/>
  <c r="J50" i="4"/>
  <c r="I50" i="4"/>
  <c r="H50" i="4"/>
  <c r="R49" i="4"/>
  <c r="Q49" i="4"/>
  <c r="P49" i="4"/>
  <c r="O49" i="4"/>
  <c r="N49" i="4"/>
  <c r="M49" i="4"/>
  <c r="L49" i="4"/>
  <c r="K49" i="4"/>
  <c r="J49" i="4"/>
  <c r="I49" i="4"/>
  <c r="H49" i="4"/>
  <c r="R48" i="4"/>
  <c r="Q48" i="4"/>
  <c r="P48" i="4"/>
  <c r="O48" i="4"/>
  <c r="N48" i="4"/>
  <c r="M48" i="4"/>
  <c r="L48" i="4"/>
  <c r="K48" i="4"/>
  <c r="J48" i="4"/>
  <c r="I48" i="4"/>
  <c r="H48" i="4"/>
  <c r="S47" i="4"/>
  <c r="R47" i="4"/>
  <c r="Q47" i="4"/>
  <c r="P47" i="4"/>
  <c r="O47" i="4"/>
  <c r="N47" i="4"/>
  <c r="M47" i="4"/>
  <c r="L47" i="4"/>
  <c r="K47" i="4"/>
  <c r="J47" i="4"/>
  <c r="I47" i="4"/>
  <c r="H47" i="4"/>
  <c r="W16" i="8" l="1"/>
  <c r="V16" i="8"/>
  <c r="U16" i="8"/>
  <c r="W84" i="4"/>
  <c r="K76" i="4"/>
  <c r="U84" i="4"/>
  <c r="W58" i="4"/>
  <c r="U58" i="4"/>
  <c r="V58" i="4"/>
  <c r="K72" i="4"/>
  <c r="U56" i="5"/>
  <c r="L73" i="4"/>
  <c r="V84" i="4"/>
  <c r="L78" i="4"/>
  <c r="L88" i="6"/>
  <c r="N88" i="6"/>
  <c r="D88" i="6"/>
  <c r="F88" i="6"/>
  <c r="U57" i="5"/>
  <c r="U16" i="5"/>
  <c r="U35" i="5"/>
  <c r="O61" i="7"/>
  <c r="P61" i="7"/>
  <c r="Q60" i="7"/>
  <c r="Q61" i="7"/>
  <c r="S61" i="7"/>
  <c r="M60" i="7"/>
  <c r="R60" i="7"/>
  <c r="U60" i="7" s="1"/>
  <c r="S60" i="7"/>
  <c r="R61" i="7"/>
  <c r="N60" i="7"/>
  <c r="O60" i="7"/>
  <c r="M61" i="7"/>
  <c r="N61" i="7"/>
  <c r="P60" i="7"/>
  <c r="U53" i="7"/>
  <c r="U46" i="7"/>
  <c r="U39" i="7"/>
  <c r="U25" i="7"/>
  <c r="P88" i="6"/>
  <c r="G88" i="6"/>
  <c r="Q88" i="6"/>
  <c r="O88" i="6"/>
  <c r="I88" i="6"/>
  <c r="R88" i="6"/>
  <c r="J88" i="6"/>
  <c r="M88" i="6"/>
  <c r="K88" i="6"/>
  <c r="H88" i="6"/>
  <c r="R64" i="6"/>
  <c r="F61" i="6"/>
  <c r="G66" i="6"/>
  <c r="G61" i="6"/>
  <c r="N64" i="6"/>
  <c r="M64" i="6"/>
  <c r="P63" i="6"/>
  <c r="E64" i="6"/>
  <c r="R61" i="6"/>
  <c r="J65" i="6"/>
  <c r="K62" i="6"/>
  <c r="N65" i="6"/>
  <c r="O62" i="6"/>
  <c r="O65" i="6"/>
  <c r="I64" i="6"/>
  <c r="G62" i="6"/>
  <c r="J64" i="6"/>
  <c r="K65" i="6"/>
  <c r="J61" i="6"/>
  <c r="H63" i="6"/>
  <c r="Q64" i="6"/>
  <c r="R65" i="6"/>
  <c r="N61" i="6"/>
  <c r="F65" i="6"/>
  <c r="K66" i="6"/>
  <c r="K61" i="6"/>
  <c r="O61" i="6"/>
  <c r="F64" i="6"/>
  <c r="G65" i="6"/>
  <c r="O66" i="6"/>
  <c r="H62" i="6"/>
  <c r="I63" i="6"/>
  <c r="Q63" i="6"/>
  <c r="L66" i="6"/>
  <c r="H61" i="6"/>
  <c r="P61" i="6"/>
  <c r="I62" i="6"/>
  <c r="Q62" i="6"/>
  <c r="J63" i="6"/>
  <c r="R63" i="6"/>
  <c r="K64" i="6"/>
  <c r="D65" i="6"/>
  <c r="L65" i="6"/>
  <c r="E66" i="6"/>
  <c r="M66" i="6"/>
  <c r="P62" i="6"/>
  <c r="D66" i="6"/>
  <c r="I61" i="6"/>
  <c r="Q61" i="6"/>
  <c r="J62" i="6"/>
  <c r="R62" i="6"/>
  <c r="D64" i="6"/>
  <c r="L64" i="6"/>
  <c r="E65" i="6"/>
  <c r="M65" i="6"/>
  <c r="F66" i="6"/>
  <c r="N66" i="6"/>
  <c r="D63" i="6"/>
  <c r="L63" i="6"/>
  <c r="L62" i="6"/>
  <c r="M63" i="6"/>
  <c r="H66" i="6"/>
  <c r="E62" i="6"/>
  <c r="M62" i="6"/>
  <c r="F63" i="6"/>
  <c r="N63" i="6"/>
  <c r="G64" i="6"/>
  <c r="O64" i="6"/>
  <c r="H65" i="6"/>
  <c r="P65" i="6"/>
  <c r="I66" i="6"/>
  <c r="Q66" i="6"/>
  <c r="E63" i="6"/>
  <c r="P66" i="6"/>
  <c r="J28" i="6"/>
  <c r="Q29" i="6"/>
  <c r="R26" i="6"/>
  <c r="D30" i="6"/>
  <c r="D27" i="6"/>
  <c r="G25" i="6"/>
  <c r="D28" i="6"/>
  <c r="K28" i="6"/>
  <c r="L28" i="6"/>
  <c r="L29" i="6"/>
  <c r="Q25" i="6"/>
  <c r="R25" i="6"/>
  <c r="H26" i="6"/>
  <c r="H25" i="6"/>
  <c r="I26" i="6"/>
  <c r="K27" i="6"/>
  <c r="R28" i="6"/>
  <c r="L30" i="6"/>
  <c r="P25" i="6"/>
  <c r="I27" i="6"/>
  <c r="J27" i="6"/>
  <c r="I25" i="6"/>
  <c r="J26" i="6"/>
  <c r="L27" i="6"/>
  <c r="D29" i="6"/>
  <c r="R30" i="6"/>
  <c r="J25" i="6"/>
  <c r="P26" i="6"/>
  <c r="Q27" i="6"/>
  <c r="I29" i="6"/>
  <c r="J30" i="6"/>
  <c r="O25" i="6"/>
  <c r="Q26" i="6"/>
  <c r="R27" i="6"/>
  <c r="K29" i="6"/>
  <c r="M30" i="6"/>
  <c r="M29" i="6"/>
  <c r="E25" i="6"/>
  <c r="M25" i="6"/>
  <c r="F26" i="6"/>
  <c r="N26" i="6"/>
  <c r="G27" i="6"/>
  <c r="O27" i="6"/>
  <c r="H28" i="6"/>
  <c r="P28" i="6"/>
  <c r="F25" i="6"/>
  <c r="N25" i="6"/>
  <c r="G26" i="6"/>
  <c r="O26" i="6"/>
  <c r="H27" i="6"/>
  <c r="P27" i="6"/>
  <c r="I28" i="6"/>
  <c r="Q28" i="6"/>
  <c r="K30" i="6"/>
  <c r="N30" i="6"/>
  <c r="E30" i="6"/>
  <c r="F30" i="6"/>
  <c r="D61" i="6"/>
  <c r="K25" i="6"/>
  <c r="D26" i="6"/>
  <c r="L26" i="6"/>
  <c r="E27" i="6"/>
  <c r="M27" i="6"/>
  <c r="F28" i="6"/>
  <c r="N28" i="6"/>
  <c r="G29" i="6"/>
  <c r="O29" i="6"/>
  <c r="H30" i="6"/>
  <c r="P30" i="6"/>
  <c r="U53" i="6"/>
  <c r="E29" i="6"/>
  <c r="E28" i="6"/>
  <c r="M28" i="6"/>
  <c r="F29" i="6"/>
  <c r="N29" i="6"/>
  <c r="G30" i="6"/>
  <c r="O30" i="6"/>
  <c r="E26" i="6"/>
  <c r="U16" i="6"/>
  <c r="G66" i="5"/>
  <c r="F66" i="5"/>
  <c r="H66" i="5"/>
  <c r="L66" i="5"/>
  <c r="P66" i="5"/>
  <c r="Q66" i="5"/>
  <c r="R65" i="5"/>
  <c r="I66" i="5"/>
  <c r="I65" i="5"/>
  <c r="K66" i="5"/>
  <c r="L65" i="5"/>
  <c r="D66" i="5"/>
  <c r="N66" i="5"/>
  <c r="H65" i="5"/>
  <c r="J65" i="5"/>
  <c r="N65" i="5"/>
  <c r="E66" i="5"/>
  <c r="O66" i="5"/>
  <c r="M65" i="5"/>
  <c r="K65" i="5"/>
  <c r="D65" i="5"/>
  <c r="E65" i="5"/>
  <c r="O65" i="5"/>
  <c r="J66" i="5"/>
  <c r="M66" i="5"/>
  <c r="F65" i="5"/>
  <c r="P65" i="5"/>
  <c r="R66" i="5"/>
  <c r="G65" i="5"/>
  <c r="Q65" i="5"/>
  <c r="I50" i="5"/>
  <c r="I44" i="5"/>
  <c r="I45" i="5"/>
  <c r="I46" i="5"/>
  <c r="I47" i="5"/>
  <c r="I48" i="5"/>
  <c r="J46" i="5"/>
  <c r="J49" i="5"/>
  <c r="J44" i="5"/>
  <c r="J48" i="5"/>
  <c r="J45" i="5"/>
  <c r="J47" i="5"/>
  <c r="G34" i="5"/>
  <c r="G47" i="5" s="1"/>
  <c r="O34" i="5"/>
  <c r="O47" i="5" s="1"/>
  <c r="H34" i="5"/>
  <c r="P34" i="5"/>
  <c r="P48" i="5" s="1"/>
  <c r="K34" i="5"/>
  <c r="K44" i="5" s="1"/>
  <c r="D34" i="5"/>
  <c r="D46" i="5" s="1"/>
  <c r="F49" i="5"/>
  <c r="F45" i="5"/>
  <c r="E49" i="5"/>
  <c r="F50" i="5"/>
  <c r="M44" i="5"/>
  <c r="M49" i="5"/>
  <c r="E44" i="5"/>
  <c r="N45" i="5"/>
  <c r="N50" i="5"/>
  <c r="Q45" i="5"/>
  <c r="N49" i="5"/>
  <c r="R46" i="5"/>
  <c r="R49" i="5"/>
  <c r="R45" i="5"/>
  <c r="Q48" i="5"/>
  <c r="F44" i="5"/>
  <c r="N44" i="5"/>
  <c r="Q47" i="5"/>
  <c r="R48" i="5"/>
  <c r="Q46" i="5"/>
  <c r="R47" i="5"/>
  <c r="E50" i="5"/>
  <c r="M50" i="5"/>
  <c r="Q44" i="5"/>
  <c r="M48" i="5"/>
  <c r="E47" i="5"/>
  <c r="M47" i="5"/>
  <c r="N48" i="5"/>
  <c r="L34" i="5"/>
  <c r="E46" i="5"/>
  <c r="M46" i="5"/>
  <c r="F47" i="5"/>
  <c r="N47" i="5"/>
  <c r="Q50" i="5"/>
  <c r="E48" i="5"/>
  <c r="R44" i="5"/>
  <c r="F48" i="5"/>
  <c r="O26" i="5"/>
  <c r="M25" i="5"/>
  <c r="N29" i="5"/>
  <c r="N25" i="5"/>
  <c r="M30" i="5"/>
  <c r="D26" i="5"/>
  <c r="F27" i="5"/>
  <c r="E25" i="5"/>
  <c r="M27" i="5"/>
  <c r="M29" i="5"/>
  <c r="E29" i="5"/>
  <c r="J27" i="5"/>
  <c r="F30" i="5"/>
  <c r="H29" i="5"/>
  <c r="F28" i="5"/>
  <c r="P30" i="5"/>
  <c r="D25" i="5"/>
  <c r="P26" i="5"/>
  <c r="D29" i="5"/>
  <c r="I27" i="5"/>
  <c r="F26" i="5"/>
  <c r="Q27" i="5"/>
  <c r="H27" i="5"/>
  <c r="M26" i="5"/>
  <c r="R27" i="5"/>
  <c r="O30" i="5"/>
  <c r="K28" i="5"/>
  <c r="I25" i="5"/>
  <c r="Q25" i="5"/>
  <c r="K26" i="5"/>
  <c r="D27" i="5"/>
  <c r="O28" i="5"/>
  <c r="I29" i="5"/>
  <c r="Q29" i="5"/>
  <c r="K30" i="5"/>
  <c r="H28" i="5"/>
  <c r="J25" i="5"/>
  <c r="R25" i="5"/>
  <c r="L26" i="5"/>
  <c r="E27" i="5"/>
  <c r="N27" i="5"/>
  <c r="G28" i="5"/>
  <c r="P28" i="5"/>
  <c r="J29" i="5"/>
  <c r="R29" i="5"/>
  <c r="L30" i="5"/>
  <c r="K25" i="5"/>
  <c r="O27" i="5"/>
  <c r="I28" i="5"/>
  <c r="Q28" i="5"/>
  <c r="K29" i="5"/>
  <c r="D30" i="5"/>
  <c r="H30" i="5"/>
  <c r="L25" i="5"/>
  <c r="E26" i="5"/>
  <c r="N26" i="5"/>
  <c r="G27" i="5"/>
  <c r="P27" i="5"/>
  <c r="J28" i="5"/>
  <c r="R28" i="5"/>
  <c r="L29" i="5"/>
  <c r="E30" i="5"/>
  <c r="N30" i="5"/>
  <c r="G26" i="5"/>
  <c r="L28" i="5"/>
  <c r="H25" i="5"/>
  <c r="F25" i="5"/>
  <c r="O25" i="5"/>
  <c r="I26" i="5"/>
  <c r="Q26" i="5"/>
  <c r="G30" i="5"/>
  <c r="G25" i="5"/>
  <c r="P25" i="5"/>
  <c r="J26" i="5"/>
  <c r="R26" i="5"/>
  <c r="L76" i="4"/>
  <c r="L77" i="4"/>
  <c r="N70" i="4"/>
  <c r="D70" i="4"/>
  <c r="E70" i="4"/>
  <c r="D73" i="4"/>
  <c r="N75" i="4"/>
  <c r="F73" i="4"/>
  <c r="G73" i="4"/>
  <c r="F75" i="4"/>
  <c r="G75" i="4"/>
  <c r="E73" i="4"/>
  <c r="M72" i="4"/>
  <c r="Q76" i="4"/>
  <c r="E71" i="4"/>
  <c r="E76" i="4"/>
  <c r="H77" i="4"/>
  <c r="M75" i="4"/>
  <c r="M73" i="4"/>
  <c r="G71" i="4"/>
  <c r="E74" i="4"/>
  <c r="E77" i="4"/>
  <c r="D76" i="4"/>
  <c r="F71" i="4"/>
  <c r="M74" i="4"/>
  <c r="D72" i="4"/>
  <c r="D75" i="4"/>
  <c r="D78" i="4"/>
  <c r="D71" i="4"/>
  <c r="D74" i="4"/>
  <c r="Q74" i="4"/>
  <c r="E72" i="4"/>
  <c r="E75" i="4"/>
  <c r="F77" i="4"/>
  <c r="O70" i="4"/>
  <c r="O76" i="4"/>
  <c r="G77" i="4"/>
  <c r="O75" i="4"/>
  <c r="G70" i="4"/>
  <c r="G72" i="4"/>
  <c r="G74" i="4"/>
  <c r="G76" i="4"/>
  <c r="I76" i="4"/>
  <c r="P77" i="4"/>
  <c r="L72" i="4"/>
  <c r="L70" i="4"/>
  <c r="I74" i="4"/>
  <c r="Q77" i="4"/>
  <c r="O74" i="4"/>
  <c r="O77" i="4"/>
  <c r="I71" i="4"/>
  <c r="F70" i="4"/>
  <c r="F72" i="4"/>
  <c r="F74" i="4"/>
  <c r="F76" i="4"/>
  <c r="R71" i="4"/>
  <c r="K71" i="4"/>
  <c r="P72" i="4"/>
  <c r="R74" i="4"/>
  <c r="H70" i="4"/>
  <c r="P70" i="4"/>
  <c r="L71" i="4"/>
  <c r="I72" i="4"/>
  <c r="Q72" i="4"/>
  <c r="N73" i="4"/>
  <c r="K74" i="4"/>
  <c r="H75" i="4"/>
  <c r="P75" i="4"/>
  <c r="M76" i="4"/>
  <c r="J77" i="4"/>
  <c r="R77" i="4"/>
  <c r="N78" i="4"/>
  <c r="J71" i="4"/>
  <c r="H72" i="4"/>
  <c r="J74" i="4"/>
  <c r="I70" i="4"/>
  <c r="Q70" i="4"/>
  <c r="M71" i="4"/>
  <c r="J72" i="4"/>
  <c r="R72" i="4"/>
  <c r="O73" i="4"/>
  <c r="L74" i="4"/>
  <c r="I75" i="4"/>
  <c r="Q75" i="4"/>
  <c r="N76" i="4"/>
  <c r="K77" i="4"/>
  <c r="S77" i="4"/>
  <c r="O78" i="4"/>
  <c r="J70" i="4"/>
  <c r="R70" i="4"/>
  <c r="N71" i="4"/>
  <c r="H73" i="4"/>
  <c r="P73" i="4"/>
  <c r="J75" i="4"/>
  <c r="R75" i="4"/>
  <c r="H78" i="4"/>
  <c r="P78" i="4"/>
  <c r="K70" i="4"/>
  <c r="S70" i="4"/>
  <c r="O71" i="4"/>
  <c r="I73" i="4"/>
  <c r="Q73" i="4"/>
  <c r="N74" i="4"/>
  <c r="K75" i="4"/>
  <c r="H76" i="4"/>
  <c r="P76" i="4"/>
  <c r="M77" i="4"/>
  <c r="I78" i="4"/>
  <c r="Q78" i="4"/>
  <c r="H71" i="4"/>
  <c r="P71" i="4"/>
  <c r="J73" i="4"/>
  <c r="R73" i="4"/>
  <c r="N77" i="4"/>
  <c r="J78" i="4"/>
  <c r="R78" i="4"/>
  <c r="M70" i="4"/>
  <c r="K73" i="4"/>
  <c r="H48" i="5" l="1"/>
  <c r="U34" i="5"/>
  <c r="U52" i="6"/>
  <c r="O44" i="5"/>
  <c r="G50" i="5"/>
  <c r="G46" i="5"/>
  <c r="G49" i="5"/>
  <c r="G45" i="5"/>
  <c r="G48" i="5"/>
  <c r="G44" i="5"/>
  <c r="K50" i="5"/>
  <c r="K46" i="5"/>
  <c r="K49" i="5"/>
  <c r="K47" i="5"/>
  <c r="K45" i="5"/>
  <c r="K48" i="5"/>
  <c r="L50" i="5"/>
  <c r="L49" i="5"/>
  <c r="L47" i="5"/>
  <c r="L45" i="5"/>
  <c r="L48" i="5"/>
  <c r="L46" i="5"/>
  <c r="L44" i="5"/>
  <c r="O45" i="5"/>
  <c r="H45" i="5"/>
  <c r="H49" i="5"/>
  <c r="P47" i="5"/>
  <c r="D48" i="5"/>
  <c r="H50" i="5"/>
  <c r="H46" i="5"/>
  <c r="P46" i="5"/>
  <c r="D44" i="5"/>
  <c r="P49" i="5"/>
  <c r="D45" i="5"/>
  <c r="D47" i="5"/>
  <c r="P50" i="5"/>
  <c r="H44" i="5"/>
  <c r="O46" i="5"/>
  <c r="O48" i="5"/>
  <c r="O50" i="5"/>
  <c r="P45" i="5"/>
  <c r="D49" i="5"/>
  <c r="P44" i="5"/>
  <c r="H47" i="5"/>
  <c r="O49" i="5"/>
  <c r="D50" i="5"/>
  <c r="O32" i="5"/>
  <c r="H32" i="5"/>
  <c r="Q32" i="5"/>
  <c r="K32" i="5"/>
  <c r="I32" i="5"/>
  <c r="E32" i="5"/>
  <c r="F32" i="5"/>
  <c r="L32" i="5"/>
  <c r="D32" i="5"/>
  <c r="R32" i="5"/>
  <c r="J32" i="5"/>
  <c r="P32" i="5"/>
  <c r="G32" i="5"/>
  <c r="N32" i="5"/>
  <c r="M32" i="5"/>
</calcChain>
</file>

<file path=xl/sharedStrings.xml><?xml version="1.0" encoding="utf-8"?>
<sst xmlns="http://schemas.openxmlformats.org/spreadsheetml/2006/main" count="759" uniqueCount="202">
  <si>
    <t>#</t>
  </si>
  <si>
    <t>PARTICULARS</t>
  </si>
  <si>
    <t>Balance Sheet</t>
  </si>
  <si>
    <t>Segmental Performance - Wealth Management</t>
  </si>
  <si>
    <t>b) Nuvama Wealth - Affluent and HNI</t>
  </si>
  <si>
    <t xml:space="preserve">a) </t>
  </si>
  <si>
    <t>Particulars (INR Cr.)</t>
  </si>
  <si>
    <t>NOTES</t>
  </si>
  <si>
    <t>INVESTOR RELATIONS - DATA BOOK</t>
  </si>
  <si>
    <t>REPORTING PERIOD: Q1 FY24</t>
  </si>
  <si>
    <t>Re-classified Financials</t>
  </si>
  <si>
    <t>Consolidated Performance</t>
  </si>
  <si>
    <t>a) Nuvama Private - UHN</t>
  </si>
  <si>
    <t>Segmental Performance - Nuvama Asset Management</t>
  </si>
  <si>
    <t>Segmental Performance - Nuvama Capital Markets</t>
  </si>
  <si>
    <t>INDEX</t>
  </si>
  <si>
    <t>Total Revenue</t>
  </si>
  <si>
    <t>Employee Cost</t>
  </si>
  <si>
    <t>Fixed Employee cost</t>
  </si>
  <si>
    <t>Employee Benefits</t>
  </si>
  <si>
    <t>ESOP &amp; SAR</t>
  </si>
  <si>
    <t>Variable employee costs</t>
  </si>
  <si>
    <t>Opex</t>
  </si>
  <si>
    <t>Total Costs</t>
  </si>
  <si>
    <t>FY21</t>
  </si>
  <si>
    <t>Q1 FY22</t>
  </si>
  <si>
    <t>Q2 FY22</t>
  </si>
  <si>
    <t>Q3 FY22</t>
  </si>
  <si>
    <t>Q4 FY22</t>
  </si>
  <si>
    <t>FY22</t>
  </si>
  <si>
    <t>Q1 FY23</t>
  </si>
  <si>
    <t>Q2 FY23</t>
  </si>
  <si>
    <t>Q3 FY23</t>
  </si>
  <si>
    <t>Q4 FY23</t>
  </si>
  <si>
    <t>FY23</t>
  </si>
  <si>
    <t>Q1 FY24</t>
  </si>
  <si>
    <t>Q1 FY21</t>
  </si>
  <si>
    <t>Q2 FY21</t>
  </si>
  <si>
    <t>Q3 FY21</t>
  </si>
  <si>
    <t>Q4 FY21</t>
  </si>
  <si>
    <t>FY23/FY21
CAGR</t>
  </si>
  <si>
    <t>Q1 FY24
YoY</t>
  </si>
  <si>
    <t>Q1 FY24
QoQ</t>
  </si>
  <si>
    <t>a</t>
  </si>
  <si>
    <t>b</t>
  </si>
  <si>
    <t>Operating PBT</t>
  </si>
  <si>
    <t>Operating PAT</t>
  </si>
  <si>
    <t>Non-recurring expenses</t>
  </si>
  <si>
    <t>PBT</t>
  </si>
  <si>
    <t xml:space="preserve">PAT </t>
  </si>
  <si>
    <t>i</t>
  </si>
  <si>
    <t>ii</t>
  </si>
  <si>
    <t>iii</t>
  </si>
  <si>
    <t>iv</t>
  </si>
  <si>
    <t xml:space="preserve"> Effective Tax Rates </t>
  </si>
  <si>
    <t>Cost to Income</t>
  </si>
  <si>
    <t>Return on Equity</t>
  </si>
  <si>
    <t>FINANCIAL PERFORMANCE</t>
  </si>
  <si>
    <t>DETAILED KEY PERFORMANCE INDICATORS</t>
  </si>
  <si>
    <t>Wealth Management</t>
  </si>
  <si>
    <t>Asset Management</t>
  </si>
  <si>
    <t>Asset Services</t>
  </si>
  <si>
    <t>c</t>
  </si>
  <si>
    <t>d</t>
  </si>
  <si>
    <t>Managed Products</t>
  </si>
  <si>
    <t>Advisory and Subscription</t>
  </si>
  <si>
    <t>Loan Assets</t>
  </si>
  <si>
    <t>Fixed Income</t>
  </si>
  <si>
    <t>Broking</t>
  </si>
  <si>
    <t>Others</t>
  </si>
  <si>
    <t>v</t>
  </si>
  <si>
    <t>vi</t>
  </si>
  <si>
    <t>Net Interest Income</t>
  </si>
  <si>
    <t>Others (Including Syndication)</t>
  </si>
  <si>
    <t>Advisory Assets</t>
  </si>
  <si>
    <t>Equity</t>
  </si>
  <si>
    <t>Heldaway / Custody Assets</t>
  </si>
  <si>
    <t>Net New Money - Client Assets</t>
  </si>
  <si>
    <t>Institutional Equities and Investment Banking</t>
  </si>
  <si>
    <t>Revenue Composition (% of Total)</t>
  </si>
  <si>
    <t>Closing Client Assets Composition (% of total)</t>
  </si>
  <si>
    <t>Average Client Assets - Wealth and Asset Management</t>
  </si>
  <si>
    <t>Retention on Client Assets - Wealth and Asset Management</t>
  </si>
  <si>
    <t>Revenue</t>
  </si>
  <si>
    <t xml:space="preserve"> Annual Recurring Revenue </t>
  </si>
  <si>
    <t>NII</t>
  </si>
  <si>
    <t>Transactional Revenue</t>
  </si>
  <si>
    <t xml:space="preserve"> Annual Recurring Revenue  (ex NII)</t>
  </si>
  <si>
    <t>Revenue - By Nature and Solutions</t>
  </si>
  <si>
    <t>Closing Client Assets - By Nature and Solutions</t>
  </si>
  <si>
    <t xml:space="preserve"> Annual Recurring Revenue Earning Assets  </t>
  </si>
  <si>
    <t>Transactional Revenue Earning Assets</t>
  </si>
  <si>
    <t>Non Earning Assets</t>
  </si>
  <si>
    <t>Average Client Assets - By Nature and Solutions</t>
  </si>
  <si>
    <t>Retention on Client Assets - By Nature and Solutions</t>
  </si>
  <si>
    <t>Count of Relevant Families</t>
  </si>
  <si>
    <t>Net Promoter Score (Average trailing 12 months)</t>
  </si>
  <si>
    <t>Client Assets - Movement</t>
  </si>
  <si>
    <t>Opening Client Assets</t>
  </si>
  <si>
    <t>Net New Money</t>
  </si>
  <si>
    <t>Change in loan book</t>
  </si>
  <si>
    <t>MTM</t>
  </si>
  <si>
    <t>Closing Client Assets</t>
  </si>
  <si>
    <t>e</t>
  </si>
  <si>
    <t>Net New Money - Wealth and Asset Management</t>
  </si>
  <si>
    <t>Revenue - By Segment</t>
  </si>
  <si>
    <t>Closing Client Assets - By Segment</t>
  </si>
  <si>
    <t>Other Operational KPIs</t>
  </si>
  <si>
    <t>-</t>
  </si>
  <si>
    <t>INTERNAL REFERENCE ONLY</t>
  </si>
  <si>
    <t>Revenue - By Solutions</t>
  </si>
  <si>
    <t>f</t>
  </si>
  <si>
    <t>Revenue - By Channel</t>
  </si>
  <si>
    <t>B2B - Partner led</t>
  </si>
  <si>
    <t>B2C - RM led</t>
  </si>
  <si>
    <t>B2D - Digital led</t>
  </si>
  <si>
    <t>Revenue Composition - By Solutions (% of Total)</t>
  </si>
  <si>
    <t>Revenue Composition - By Channel (% of Total)</t>
  </si>
  <si>
    <t>Revenue - By Geography</t>
  </si>
  <si>
    <t>Revenue Composition - By Geography (% of Total)</t>
  </si>
  <si>
    <t>Tier I &amp; II</t>
  </si>
  <si>
    <t>Tier III</t>
  </si>
  <si>
    <t>Beyond Tier III</t>
  </si>
  <si>
    <t>Closing Client Assets - By Solutions</t>
  </si>
  <si>
    <t>Closing Client Assets - Composition By Solutions (% of total)</t>
  </si>
  <si>
    <t>Closing Client Assets - By Channel</t>
  </si>
  <si>
    <t>Closing Client Assets - By Geography</t>
  </si>
  <si>
    <t>Retention on Client Assets</t>
  </si>
  <si>
    <t>Count of Clients</t>
  </si>
  <si>
    <t>Count of RMs</t>
  </si>
  <si>
    <t>Regret RM attrition (%)</t>
  </si>
  <si>
    <t>Gross Sales (INR Cr)</t>
  </si>
  <si>
    <t/>
  </si>
  <si>
    <t>Private Markets</t>
  </si>
  <si>
    <t>Private Equities</t>
  </si>
  <si>
    <t>Venture Debt</t>
  </si>
  <si>
    <t>Listed Equities</t>
  </si>
  <si>
    <t>Other Fees</t>
  </si>
  <si>
    <t>Alternative Investment Fund</t>
  </si>
  <si>
    <t>Revenue - By Nature and Strategy</t>
  </si>
  <si>
    <t>Closing Client Assets - By Strategy</t>
  </si>
  <si>
    <t>Average Client Assets - By Strategy</t>
  </si>
  <si>
    <t>Closing Fee Paying Client Assets - By Strategy</t>
  </si>
  <si>
    <t>Average Fee Paying Client Assets - By Strategy</t>
  </si>
  <si>
    <t>Management Fee - By Strategy</t>
  </si>
  <si>
    <t>Platform float</t>
  </si>
  <si>
    <t>Clearing &amp; Custody</t>
  </si>
  <si>
    <t>Institutional Equities</t>
  </si>
  <si>
    <t>Investment Banking and Advisory</t>
  </si>
  <si>
    <t>Client Assets - Asset Services</t>
  </si>
  <si>
    <t>Closing Assets</t>
  </si>
  <si>
    <t>Average Assets</t>
  </si>
  <si>
    <t>Float Book</t>
  </si>
  <si>
    <t>Nuvama Private - UHN</t>
  </si>
  <si>
    <t>Nuvama Wealth - Affluent and HNI</t>
  </si>
  <si>
    <t>Nuvama Asset Management</t>
  </si>
  <si>
    <t xml:space="preserve"> Nuvama Capital Markets</t>
  </si>
  <si>
    <t xml:space="preserve">DATA BOOK </t>
  </si>
  <si>
    <t>PART A: INVESTOR RELATIONS</t>
  </si>
  <si>
    <t>PART A: INVESTOR RELATIONS - DATA BOOK</t>
  </si>
  <si>
    <t>Closing Client Assets Composition 
(% of total)</t>
  </si>
  <si>
    <t>Net New Money
Wealth and Asset Management</t>
  </si>
  <si>
    <t>Average Client Assets 
Wealth and Asset Management</t>
  </si>
  <si>
    <t>Retention on Client Assets
Wealth and Asset Management</t>
  </si>
  <si>
    <t>Revenue Composition 
(% of Total)</t>
  </si>
  <si>
    <t>Closing Client Assets
By Nature and Solutions</t>
  </si>
  <si>
    <t>Revenue
By Segment</t>
  </si>
  <si>
    <t>Revenue
By Nature and Solutions</t>
  </si>
  <si>
    <t>Net New Money - Client Assets - By Nature</t>
  </si>
  <si>
    <t>Average Client Assets
By Nature and Solutions</t>
  </si>
  <si>
    <t>Net New Money
By Nature</t>
  </si>
  <si>
    <t>Retention on Client Assets
By Nature and Solutions</t>
  </si>
  <si>
    <t>Revenue
By Solutions</t>
  </si>
  <si>
    <t>Closing Client Assets
By Solutions</t>
  </si>
  <si>
    <t>Average Client Assets
By Solutions</t>
  </si>
  <si>
    <t>Closing Client Assets
By Channel</t>
  </si>
  <si>
    <t>Revenue
By Geography</t>
  </si>
  <si>
    <t>Revenue
By Channel</t>
  </si>
  <si>
    <t>Closing Client Assets
By Geography</t>
  </si>
  <si>
    <t>Average Client Assets - By Solutions</t>
  </si>
  <si>
    <t>Revenue
By Nature and Strategy</t>
  </si>
  <si>
    <t>Closing Client Assets
By Strategy</t>
  </si>
  <si>
    <t>Net New Money -  By Strategy</t>
  </si>
  <si>
    <t>Net New Money
By Strategy</t>
  </si>
  <si>
    <t>Average Client Assets
By Strategy</t>
  </si>
  <si>
    <t>Closing Fee Paying Client Assets
By Strategy</t>
  </si>
  <si>
    <t>Average Fee Paying Client Assets
By Strategy</t>
  </si>
  <si>
    <t>Management fee on Client Assets
By Strategy</t>
  </si>
  <si>
    <t>Closing Client Assets
By Segment</t>
  </si>
  <si>
    <t>Client Assets
Asset Services</t>
  </si>
  <si>
    <t>PART B: INTERNAL KPIs - DATA BOOK</t>
  </si>
  <si>
    <t>PART B: INTERNAL  KPIs</t>
  </si>
  <si>
    <t>Nuvama Private</t>
  </si>
  <si>
    <t>Nuvama Wealth</t>
  </si>
  <si>
    <t>Heldaway Assets</t>
  </si>
  <si>
    <t>Exchange Traded / Broking</t>
  </si>
  <si>
    <r>
      <t xml:space="preserve">Count of </t>
    </r>
    <r>
      <rPr>
        <sz val="9"/>
        <color rgb="FFF04E45"/>
        <rFont val="Century Gothic"/>
        <family val="2"/>
      </rPr>
      <t>Senior</t>
    </r>
    <r>
      <rPr>
        <sz val="9"/>
        <color theme="1"/>
        <rFont val="Century Gothic"/>
        <family val="2"/>
      </rPr>
      <t xml:space="preserve"> RMs</t>
    </r>
  </si>
  <si>
    <r>
      <t>Others</t>
    </r>
    <r>
      <rPr>
        <sz val="9"/>
        <color rgb="FFF04E45"/>
        <rFont val="Century Gothic"/>
        <family val="2"/>
      </rPr>
      <t xml:space="preserve"> (Including Syndication)</t>
    </r>
  </si>
  <si>
    <t>Engaged Clients</t>
  </si>
  <si>
    <r>
      <t xml:space="preserve">Management Fee </t>
    </r>
    <r>
      <rPr>
        <sz val="9"/>
        <color rgb="FFF04E45"/>
        <rFont val="Century Gothic"/>
        <family val="2"/>
      </rPr>
      <t>- Alternative Investment Fund</t>
    </r>
  </si>
  <si>
    <r>
      <rPr>
        <sz val="9"/>
        <color rgb="FFF04E45"/>
        <rFont val="Century Gothic"/>
        <family val="2"/>
      </rPr>
      <t>Additional XO1 and XO2 Income /</t>
    </r>
    <r>
      <rPr>
        <sz val="9"/>
        <color theme="1"/>
        <rFont val="Century Gothic"/>
        <family val="2"/>
      </rPr>
      <t xml:space="preserve"> Carried Interest</t>
    </r>
  </si>
  <si>
    <t>Nuvama - Consolidated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</si>
</sst>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rgb="FFF04E45"/>
      <name val="Century Gothic"/>
      <family val="2"/>
    </font>
    <font>
      <b/>
      <sz val="8"/>
      <color theme="0"/>
      <name val="Century Gothic"/>
      <family val="2"/>
    </font>
    <font>
      <sz val="8"/>
      <color theme="1"/>
      <name val="Century Gothic"/>
      <family val="2"/>
    </font>
    <font>
      <sz val="9"/>
      <color theme="1" tint="0.499984740745262"/>
      <name val="Century Gothic"/>
      <family val="2"/>
    </font>
    <font>
      <i/>
      <sz val="9"/>
      <color theme="1" tint="0.499984740745262"/>
      <name val="Century Gothic"/>
      <family val="2"/>
    </font>
    <font>
      <b/>
      <sz val="9"/>
      <color theme="1"/>
      <name val="Century Gothic"/>
      <family val="2"/>
    </font>
    <font>
      <b/>
      <i/>
      <sz val="9"/>
      <color theme="1" tint="0.499984740745262"/>
      <name val="Century Gothic"/>
      <family val="2"/>
    </font>
    <font>
      <b/>
      <sz val="9"/>
      <color theme="1" tint="0.499984740745262"/>
      <name val="Century Gothic"/>
      <family val="2"/>
    </font>
    <font>
      <sz val="8"/>
      <color theme="0"/>
      <name val="Century Gothic"/>
      <family val="2"/>
    </font>
    <font>
      <b/>
      <sz val="8"/>
      <color rgb="FFF04E45"/>
      <name val="Century Gothic"/>
      <family val="2"/>
    </font>
    <font>
      <sz val="9"/>
      <color theme="0" tint="-0.499984740745262"/>
      <name val="Century Gothic"/>
      <family val="2"/>
    </font>
    <font>
      <b/>
      <sz val="9"/>
      <color theme="0" tint="-0.499984740745262"/>
      <name val="Century Gothic"/>
      <family val="2"/>
    </font>
    <font>
      <b/>
      <i/>
      <sz val="9"/>
      <color theme="0" tint="-0.499984740745262"/>
      <name val="Century Gothic"/>
      <family val="2"/>
    </font>
    <font>
      <i/>
      <sz val="9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b/>
      <sz val="11"/>
      <color rgb="FFF04E45"/>
      <name val="Century Gothic"/>
      <family val="2"/>
    </font>
    <font>
      <sz val="11"/>
      <color rgb="FFF04E45"/>
      <name val="Century Gothic"/>
      <family val="2"/>
    </font>
    <font>
      <u/>
      <sz val="10"/>
      <color theme="10"/>
      <name val="Century Gothic"/>
      <family val="2"/>
    </font>
    <font>
      <sz val="9"/>
      <color rgb="FFF04E45"/>
      <name val="Century Gothic"/>
      <family val="2"/>
    </font>
    <font>
      <b/>
      <sz val="8"/>
      <color theme="1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rgb="FF03002F"/>
        <bgColor indexed="64"/>
      </patternFill>
    </fill>
    <fill>
      <patternFill patternType="solid">
        <fgColor rgb="FFF04E4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F4D6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BD9"/>
        <bgColor indexed="64"/>
      </patternFill>
    </fill>
    <fill>
      <patternFill patternType="solid">
        <fgColor rgb="FFD9B67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3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1" fontId="7" fillId="4" borderId="6" xfId="0" applyNumberFormat="1" applyFont="1" applyFill="1" applyBorder="1" applyAlignment="1">
      <alignment horizontal="center" vertical="center"/>
    </xf>
    <xf numFmtId="41" fontId="0" fillId="0" borderId="0" xfId="0" applyNumberFormat="1"/>
    <xf numFmtId="41" fontId="7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indent="1"/>
    </xf>
    <xf numFmtId="41" fontId="13" fillId="0" borderId="6" xfId="0" applyNumberFormat="1" applyFont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right" vertical="center"/>
    </xf>
    <xf numFmtId="0" fontId="7" fillId="7" borderId="6" xfId="0" applyFont="1" applyFill="1" applyBorder="1" applyAlignment="1">
      <alignment vertical="center"/>
    </xf>
    <xf numFmtId="41" fontId="7" fillId="7" borderId="6" xfId="0" applyNumberFormat="1" applyFont="1" applyFill="1" applyBorder="1" applyAlignment="1">
      <alignment horizontal="center" vertical="center"/>
    </xf>
    <xf numFmtId="164" fontId="7" fillId="7" borderId="6" xfId="1" applyNumberFormat="1" applyFont="1" applyFill="1" applyBorder="1" applyAlignment="1">
      <alignment horizontal="right" vertical="center"/>
    </xf>
    <xf numFmtId="0" fontId="7" fillId="7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41" fontId="14" fillId="4" borderId="6" xfId="0" applyNumberFormat="1" applyFont="1" applyFill="1" applyBorder="1" applyAlignment="1">
      <alignment horizontal="center" vertical="center"/>
    </xf>
    <xf numFmtId="164" fontId="14" fillId="4" borderId="6" xfId="1" applyNumberFormat="1" applyFont="1" applyFill="1" applyBorder="1" applyAlignment="1">
      <alignment horizontal="right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41" fontId="14" fillId="4" borderId="5" xfId="0" applyNumberFormat="1" applyFont="1" applyFill="1" applyBorder="1" applyAlignment="1">
      <alignment horizontal="center" vertical="center"/>
    </xf>
    <xf numFmtId="0" fontId="14" fillId="8" borderId="0" xfId="0" applyFont="1" applyFill="1" applyAlignment="1">
      <alignment vertical="center"/>
    </xf>
    <xf numFmtId="41" fontId="14" fillId="8" borderId="0" xfId="0" applyNumberFormat="1" applyFont="1" applyFill="1" applyAlignment="1">
      <alignment horizontal="center" vertical="center"/>
    </xf>
    <xf numFmtId="0" fontId="14" fillId="8" borderId="0" xfId="0" applyFont="1" applyFill="1" applyAlignment="1">
      <alignment horizontal="left" vertical="center" indent="1"/>
    </xf>
    <xf numFmtId="0" fontId="7" fillId="0" borderId="6" xfId="0" applyFont="1" applyBorder="1" applyAlignment="1">
      <alignment horizontal="left" vertical="center"/>
    </xf>
    <xf numFmtId="41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 indent="1"/>
    </xf>
    <xf numFmtId="9" fontId="7" fillId="0" borderId="6" xfId="1" applyFont="1" applyBorder="1" applyAlignment="1">
      <alignment horizontal="center" vertical="center"/>
    </xf>
    <xf numFmtId="9" fontId="12" fillId="0" borderId="6" xfId="1" applyFont="1" applyBorder="1" applyAlignment="1">
      <alignment horizontal="center" vertical="center"/>
    </xf>
    <xf numFmtId="9" fontId="7" fillId="0" borderId="6" xfId="1" applyFont="1" applyBorder="1" applyAlignment="1">
      <alignment horizontal="right" vertical="center"/>
    </xf>
    <xf numFmtId="9" fontId="12" fillId="0" borderId="6" xfId="1" applyFont="1" applyBorder="1" applyAlignment="1">
      <alignment horizontal="right" vertical="center"/>
    </xf>
    <xf numFmtId="10" fontId="7" fillId="0" borderId="6" xfId="1" applyNumberFormat="1" applyFont="1" applyBorder="1" applyAlignment="1">
      <alignment horizontal="right" vertical="center"/>
    </xf>
    <xf numFmtId="10" fontId="14" fillId="4" borderId="5" xfId="1" applyNumberFormat="1" applyFont="1" applyFill="1" applyBorder="1" applyAlignment="1">
      <alignment horizontal="right" vertical="center"/>
    </xf>
    <xf numFmtId="0" fontId="4" fillId="0" borderId="0" xfId="0" applyFont="1"/>
    <xf numFmtId="0" fontId="2" fillId="0" borderId="0" xfId="0" applyFont="1"/>
    <xf numFmtId="41" fontId="14" fillId="0" borderId="6" xfId="0" applyNumberFormat="1" applyFont="1" applyBorder="1" applyAlignment="1">
      <alignment horizontal="center" vertical="center"/>
    </xf>
    <xf numFmtId="41" fontId="16" fillId="0" borderId="6" xfId="0" applyNumberFormat="1" applyFont="1" applyBorder="1" applyAlignment="1">
      <alignment horizontal="center" vertical="center"/>
    </xf>
    <xf numFmtId="9" fontId="14" fillId="0" borderId="6" xfId="1" applyFont="1" applyBorder="1" applyAlignment="1">
      <alignment horizontal="right" vertical="center"/>
    </xf>
    <xf numFmtId="9" fontId="16" fillId="0" borderId="6" xfId="1" applyFont="1" applyBorder="1" applyAlignment="1">
      <alignment horizontal="right" vertical="center"/>
    </xf>
    <xf numFmtId="10" fontId="14" fillId="0" borderId="6" xfId="1" applyNumberFormat="1" applyFont="1" applyBorder="1" applyAlignment="1">
      <alignment horizontal="right" vertical="center"/>
    </xf>
    <xf numFmtId="0" fontId="17" fillId="6" borderId="5" xfId="0" applyFont="1" applyFill="1" applyBorder="1" applyAlignment="1">
      <alignment horizontal="center" vertical="center" wrapText="1"/>
    </xf>
    <xf numFmtId="41" fontId="7" fillId="8" borderId="0" xfId="0" applyNumberFormat="1" applyFont="1" applyFill="1" applyAlignment="1">
      <alignment horizontal="center" vertical="center"/>
    </xf>
    <xf numFmtId="41" fontId="7" fillId="4" borderId="5" xfId="0" applyNumberFormat="1" applyFont="1" applyFill="1" applyBorder="1" applyAlignment="1">
      <alignment horizontal="center" vertical="center"/>
    </xf>
    <xf numFmtId="10" fontId="7" fillId="4" borderId="5" xfId="1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14" fillId="9" borderId="0" xfId="0" applyFont="1" applyFill="1" applyAlignment="1">
      <alignment horizontal="left" vertical="center" indent="1"/>
    </xf>
    <xf numFmtId="0" fontId="14" fillId="9" borderId="0" xfId="0" applyFont="1" applyFill="1" applyAlignment="1">
      <alignment vertical="center"/>
    </xf>
    <xf numFmtId="41" fontId="14" fillId="9" borderId="0" xfId="0" applyNumberFormat="1" applyFont="1" applyFill="1" applyAlignment="1">
      <alignment horizontal="center" vertical="center"/>
    </xf>
    <xf numFmtId="41" fontId="7" fillId="9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9" fontId="7" fillId="0" borderId="0" xfId="1" applyFont="1" applyBorder="1" applyAlignment="1">
      <alignment horizontal="center" vertical="center"/>
    </xf>
    <xf numFmtId="9" fontId="14" fillId="0" borderId="0" xfId="1" applyFont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9" fontId="7" fillId="4" borderId="6" xfId="1" applyFont="1" applyFill="1" applyBorder="1" applyAlignment="1">
      <alignment horizontal="right" vertical="center"/>
    </xf>
    <xf numFmtId="9" fontId="14" fillId="4" borderId="6" xfId="1" applyFont="1" applyFill="1" applyBorder="1" applyAlignment="1">
      <alignment horizontal="right" vertical="center"/>
    </xf>
    <xf numFmtId="0" fontId="14" fillId="11" borderId="5" xfId="0" applyFont="1" applyFill="1" applyBorder="1" applyAlignment="1">
      <alignment horizontal="center" vertical="center"/>
    </xf>
    <xf numFmtId="41" fontId="4" fillId="0" borderId="0" xfId="0" applyNumberFormat="1" applyFont="1"/>
    <xf numFmtId="10" fontId="13" fillId="0" borderId="6" xfId="1" applyNumberFormat="1" applyFont="1" applyBorder="1" applyAlignment="1">
      <alignment horizontal="right" vertical="center"/>
    </xf>
    <xf numFmtId="10" fontId="15" fillId="0" borderId="6" xfId="1" applyNumberFormat="1" applyFont="1" applyBorder="1" applyAlignment="1">
      <alignment horizontal="right" vertical="center"/>
    </xf>
    <xf numFmtId="10" fontId="7" fillId="4" borderId="5" xfId="1" applyNumberFormat="1" applyFont="1" applyFill="1" applyBorder="1" applyAlignment="1">
      <alignment vertical="center"/>
    </xf>
    <xf numFmtId="10" fontId="14" fillId="4" borderId="5" xfId="1" applyNumberFormat="1" applyFont="1" applyFill="1" applyBorder="1" applyAlignment="1">
      <alignment vertical="center"/>
    </xf>
    <xf numFmtId="0" fontId="7" fillId="11" borderId="6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9" fontId="7" fillId="0" borderId="0" xfId="1" applyFont="1" applyBorder="1" applyAlignment="1">
      <alignment horizontal="right" vertical="center"/>
    </xf>
    <xf numFmtId="9" fontId="14" fillId="0" borderId="0" xfId="1" applyFont="1" applyBorder="1" applyAlignment="1">
      <alignment horizontal="right" vertical="center"/>
    </xf>
    <xf numFmtId="41" fontId="3" fillId="0" borderId="0" xfId="0" applyNumberFormat="1" applyFont="1"/>
    <xf numFmtId="0" fontId="12" fillId="11" borderId="6" xfId="0" applyFont="1" applyFill="1" applyBorder="1" applyAlignment="1">
      <alignment horizontal="right" vertical="center" indent="1"/>
    </xf>
    <xf numFmtId="0" fontId="14" fillId="11" borderId="6" xfId="0" applyFont="1" applyFill="1" applyBorder="1" applyAlignment="1">
      <alignment horizontal="center" vertical="center"/>
    </xf>
    <xf numFmtId="41" fontId="19" fillId="0" borderId="6" xfId="0" applyNumberFormat="1" applyFont="1" applyBorder="1" applyAlignment="1">
      <alignment horizontal="center" vertical="center"/>
    </xf>
    <xf numFmtId="41" fontId="20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 vertical="center" indent="1"/>
    </xf>
    <xf numFmtId="0" fontId="19" fillId="0" borderId="0" xfId="0" applyFont="1" applyAlignment="1">
      <alignment horizontal="left" vertical="center" indent="1"/>
    </xf>
    <xf numFmtId="41" fontId="19" fillId="0" borderId="0" xfId="0" applyNumberFormat="1" applyFont="1" applyAlignment="1">
      <alignment horizontal="center" vertical="center"/>
    </xf>
    <xf numFmtId="41" fontId="20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0" fontId="21" fillId="0" borderId="6" xfId="1" applyNumberFormat="1" applyFont="1" applyBorder="1" applyAlignment="1">
      <alignment horizontal="right" vertical="center"/>
    </xf>
    <xf numFmtId="10" fontId="22" fillId="0" borderId="6" xfId="1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left" vertical="center" indent="1"/>
    </xf>
    <xf numFmtId="0" fontId="22" fillId="0" borderId="6" xfId="0" applyFont="1" applyBorder="1" applyAlignment="1">
      <alignment horizontal="left" vertical="center" indent="2"/>
    </xf>
    <xf numFmtId="0" fontId="3" fillId="0" borderId="0" xfId="0" applyFont="1" applyAlignment="1">
      <alignment horizontal="center" vertical="center"/>
    </xf>
    <xf numFmtId="0" fontId="14" fillId="8" borderId="0" xfId="0" applyFont="1" applyFill="1" applyAlignment="1">
      <alignment horizontal="centerContinuous" vertical="center"/>
    </xf>
    <xf numFmtId="0" fontId="14" fillId="4" borderId="6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right" vertical="center"/>
    </xf>
    <xf numFmtId="0" fontId="23" fillId="3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Continuous" vertical="center"/>
    </xf>
    <xf numFmtId="0" fontId="14" fillId="7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left" vertical="center" indent="2"/>
    </xf>
    <xf numFmtId="0" fontId="22" fillId="7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left" vertical="center" indent="3"/>
    </xf>
    <xf numFmtId="0" fontId="26" fillId="0" borderId="2" xfId="2" applyFont="1" applyBorder="1" applyAlignment="1">
      <alignment vertical="center"/>
    </xf>
    <xf numFmtId="0" fontId="27" fillId="0" borderId="6" xfId="0" applyFont="1" applyBorder="1" applyAlignment="1">
      <alignment horizontal="left" vertical="center"/>
    </xf>
    <xf numFmtId="41" fontId="11" fillId="0" borderId="6" xfId="0" applyNumberFormat="1" applyFont="1" applyBorder="1" applyAlignment="1">
      <alignment horizontal="center" vertical="center"/>
    </xf>
    <xf numFmtId="41" fontId="28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04E45"/>
      <color rgb="FFFCDBD9"/>
      <color rgb="FFD9B671"/>
      <color rgb="FF4F4D6E"/>
      <color rgb="FFA69FFF"/>
      <color rgb="FF0300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79388</xdr:colOff>
      <xdr:row>1</xdr:row>
      <xdr:rowOff>13986</xdr:rowOff>
    </xdr:from>
    <xdr:to>
      <xdr:col>2</xdr:col>
      <xdr:colOff>1825302</xdr:colOff>
      <xdr:row>2</xdr:row>
      <xdr:rowOff>92695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F9B479-C051-4680-A6FE-E9E484728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88" y="293386"/>
          <a:ext cx="2114214" cy="3581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322216</xdr:colOff>
      <xdr:row>1</xdr:row>
      <xdr:rowOff>6864</xdr:rowOff>
    </xdr:from>
    <xdr:to>
      <xdr:col>2</xdr:col>
      <xdr:colOff>2181914</xdr:colOff>
      <xdr:row>2</xdr:row>
      <xdr:rowOff>160776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A9F1C3-9895-4AAF-0ED7-206AC750F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216" y="281184"/>
          <a:ext cx="2560738" cy="4282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54714</xdr:colOff>
      <xdr:row>1</xdr:row>
      <xdr:rowOff>184694</xdr:rowOff>
    </xdr:from>
    <xdr:to>
      <xdr:col>2</xdr:col>
      <xdr:colOff>1029894</xdr:colOff>
      <xdr:row>3</xdr:row>
      <xdr:rowOff>44504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5CD06C-D6E0-48AB-9DFA-37BE72239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834" y="375194"/>
          <a:ext cx="1440000" cy="240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152318</xdr:colOff>
      <xdr:row>1</xdr:row>
      <xdr:rowOff>24380</xdr:rowOff>
    </xdr:from>
    <xdr:to>
      <xdr:col>2</xdr:col>
      <xdr:colOff>929378</xdr:colOff>
      <xdr:row>3</xdr:row>
      <xdr:rowOff>180327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7ECF7B-5593-3C48-8581-655F1DEC2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318" y="214880"/>
          <a:ext cx="1440000" cy="5369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53341</xdr:rowOff>
    </xdr:from>
    <xdr:to>
      <xdr:col>2</xdr:col>
      <xdr:colOff>898980</xdr:colOff>
      <xdr:row>4</xdr:row>
      <xdr:rowOff>18790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E1384F-C456-A414-1BD9-F87DA5F2D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43841"/>
          <a:ext cx="1440000" cy="5369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1</xdr:row>
      <xdr:rowOff>53340</xdr:rowOff>
    </xdr:from>
    <xdr:to>
      <xdr:col>2</xdr:col>
      <xdr:colOff>906600</xdr:colOff>
      <xdr:row>4</xdr:row>
      <xdr:rowOff>10654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D839F0-9DC9-4E1B-B3A6-3618E9C5D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243840"/>
          <a:ext cx="1440000" cy="5288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1</xdr:row>
      <xdr:rowOff>60961</xdr:rowOff>
    </xdr:from>
    <xdr:to>
      <xdr:col>2</xdr:col>
      <xdr:colOff>898980</xdr:colOff>
      <xdr:row>3</xdr:row>
      <xdr:rowOff>182818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D2D2E0-63C0-B4AB-EB8D-797F92321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251461"/>
          <a:ext cx="1440000" cy="50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7EA27-E133-4C7D-8567-638AC036F65E}">
  <sheetPr>
    <tabColor rgb="FFF04E45"/>
  </sheetPr>
  <dimension ref="B2:G44"/>
  <sheetViews>
    <sheetView showGridLines="0" zoomScaleNormal="100" workbookViewId="0">
      <selection activeCell="D10" sqref="D10"/>
    </sheetView>
  </sheetViews>
  <sheetFormatPr defaultRowHeight="21.6" customHeight="1" x14ac:dyDescent="0.3"/>
  <cols>
    <col min="1" max="1" width="4.77734375" style="2" customWidth="1"/>
    <col min="2" max="2" width="5.44140625" style="2" customWidth="1"/>
    <col min="3" max="7" width="35.33203125" style="2" customWidth="1"/>
    <col min="8" max="16384" width="8.88671875" style="2"/>
  </cols>
  <sheetData>
    <row r="2" spans="2:7" ht="21.6" customHeight="1" x14ac:dyDescent="0.3">
      <c r="E2" s="111" t="s">
        <v>157</v>
      </c>
      <c r="F2" s="112"/>
    </row>
    <row r="3" spans="2:7" ht="21.6" customHeight="1" x14ac:dyDescent="0.3">
      <c r="E3" s="113" t="s">
        <v>158</v>
      </c>
      <c r="F3" s="113" t="s">
        <v>191</v>
      </c>
    </row>
    <row r="4" spans="2:7" ht="21.6" customHeight="1" x14ac:dyDescent="0.3">
      <c r="B4" s="3" t="s">
        <v>159</v>
      </c>
    </row>
    <row r="5" spans="2:7" ht="21.6" customHeight="1" x14ac:dyDescent="0.3">
      <c r="B5" s="4" t="s">
        <v>0</v>
      </c>
      <c r="C5" s="105" t="s">
        <v>201</v>
      </c>
      <c r="D5" s="105" t="s">
        <v>192</v>
      </c>
      <c r="E5" s="105" t="s">
        <v>193</v>
      </c>
      <c r="F5" s="105" t="s">
        <v>155</v>
      </c>
      <c r="G5" s="105" t="s">
        <v>156</v>
      </c>
    </row>
    <row r="6" spans="2:7" ht="21.6" customHeight="1" x14ac:dyDescent="0.3">
      <c r="B6" s="117" t="s">
        <v>57</v>
      </c>
      <c r="C6" s="103"/>
      <c r="D6" s="103"/>
      <c r="E6" s="103"/>
      <c r="F6" s="103"/>
      <c r="G6" s="103"/>
    </row>
    <row r="7" spans="2:7" customFormat="1" ht="21" customHeight="1" x14ac:dyDescent="0.3"/>
    <row r="8" spans="2:7" ht="21.6" customHeight="1" x14ac:dyDescent="0.3">
      <c r="B8" s="106">
        <v>1</v>
      </c>
      <c r="C8" s="118" t="s">
        <v>16</v>
      </c>
      <c r="D8" s="119" t="s">
        <v>16</v>
      </c>
      <c r="E8" s="119" t="s">
        <v>16</v>
      </c>
      <c r="F8" s="119" t="s">
        <v>16</v>
      </c>
      <c r="G8" s="119" t="s">
        <v>16</v>
      </c>
    </row>
    <row r="9" spans="2:7" ht="21.6" customHeight="1" x14ac:dyDescent="0.3">
      <c r="B9" s="106">
        <v>2</v>
      </c>
      <c r="C9" s="120" t="s">
        <v>23</v>
      </c>
      <c r="D9" s="121" t="s">
        <v>23</v>
      </c>
      <c r="E9" s="121" t="s">
        <v>23</v>
      </c>
      <c r="F9" s="121" t="s">
        <v>23</v>
      </c>
      <c r="G9" s="121" t="s">
        <v>23</v>
      </c>
    </row>
    <row r="10" spans="2:7" ht="21.6" customHeight="1" x14ac:dyDescent="0.3">
      <c r="B10" s="114" t="s">
        <v>43</v>
      </c>
      <c r="C10" s="122" t="s">
        <v>17</v>
      </c>
      <c r="D10" s="123" t="s">
        <v>108</v>
      </c>
      <c r="E10" s="123" t="s">
        <v>108</v>
      </c>
      <c r="F10" s="123" t="s">
        <v>108</v>
      </c>
      <c r="G10" s="123" t="s">
        <v>108</v>
      </c>
    </row>
    <row r="11" spans="2:7" ht="21.6" customHeight="1" x14ac:dyDescent="0.3">
      <c r="B11" s="115" t="s">
        <v>50</v>
      </c>
      <c r="C11" s="124" t="s">
        <v>18</v>
      </c>
      <c r="D11" s="123" t="s">
        <v>108</v>
      </c>
      <c r="E11" s="123" t="s">
        <v>108</v>
      </c>
      <c r="F11" s="123" t="s">
        <v>108</v>
      </c>
      <c r="G11" s="123" t="s">
        <v>108</v>
      </c>
    </row>
    <row r="12" spans="2:7" ht="21.6" customHeight="1" x14ac:dyDescent="0.3">
      <c r="B12" s="115" t="s">
        <v>51</v>
      </c>
      <c r="C12" s="124" t="s">
        <v>19</v>
      </c>
      <c r="D12" s="123" t="s">
        <v>108</v>
      </c>
      <c r="E12" s="123" t="s">
        <v>108</v>
      </c>
      <c r="F12" s="123" t="s">
        <v>108</v>
      </c>
      <c r="G12" s="123" t="s">
        <v>108</v>
      </c>
    </row>
    <row r="13" spans="2:7" ht="21.6" customHeight="1" x14ac:dyDescent="0.3">
      <c r="B13" s="115" t="s">
        <v>52</v>
      </c>
      <c r="C13" s="124" t="s">
        <v>20</v>
      </c>
      <c r="D13" s="123" t="s">
        <v>108</v>
      </c>
      <c r="E13" s="123" t="s">
        <v>108</v>
      </c>
      <c r="F13" s="123" t="s">
        <v>108</v>
      </c>
      <c r="G13" s="123" t="s">
        <v>108</v>
      </c>
    </row>
    <row r="14" spans="2:7" ht="21.6" customHeight="1" x14ac:dyDescent="0.3">
      <c r="B14" s="115" t="s">
        <v>53</v>
      </c>
      <c r="C14" s="124" t="s">
        <v>21</v>
      </c>
      <c r="D14" s="123" t="s">
        <v>108</v>
      </c>
      <c r="E14" s="123" t="s">
        <v>108</v>
      </c>
      <c r="F14" s="123" t="s">
        <v>108</v>
      </c>
      <c r="G14" s="123" t="s">
        <v>108</v>
      </c>
    </row>
    <row r="15" spans="2:7" ht="21.6" customHeight="1" x14ac:dyDescent="0.3">
      <c r="B15" s="114" t="s">
        <v>44</v>
      </c>
      <c r="C15" s="122" t="s">
        <v>22</v>
      </c>
      <c r="D15" s="123" t="s">
        <v>108</v>
      </c>
      <c r="E15" s="123" t="s">
        <v>108</v>
      </c>
      <c r="F15" s="123" t="s">
        <v>108</v>
      </c>
      <c r="G15" s="123" t="s">
        <v>108</v>
      </c>
    </row>
    <row r="16" spans="2:7" ht="21.6" customHeight="1" x14ac:dyDescent="0.3">
      <c r="B16" s="106">
        <v>3</v>
      </c>
      <c r="C16" s="118" t="s">
        <v>45</v>
      </c>
      <c r="D16" s="119" t="s">
        <v>45</v>
      </c>
      <c r="E16" s="119" t="s">
        <v>45</v>
      </c>
      <c r="F16" s="119" t="s">
        <v>45</v>
      </c>
      <c r="G16" s="119" t="s">
        <v>45</v>
      </c>
    </row>
    <row r="17" spans="2:7" ht="21.6" customHeight="1" x14ac:dyDescent="0.3">
      <c r="B17" s="106">
        <v>4</v>
      </c>
      <c r="C17" s="118" t="s">
        <v>46</v>
      </c>
      <c r="D17" s="123" t="s">
        <v>108</v>
      </c>
      <c r="E17" s="123" t="s">
        <v>108</v>
      </c>
      <c r="F17" s="123" t="s">
        <v>108</v>
      </c>
      <c r="G17" s="123" t="s">
        <v>108</v>
      </c>
    </row>
    <row r="18" spans="2:7" ht="21.6" customHeight="1" x14ac:dyDescent="0.3">
      <c r="B18" s="106">
        <f>B17+1</f>
        <v>5</v>
      </c>
      <c r="C18" s="120" t="s">
        <v>47</v>
      </c>
      <c r="D18" s="123" t="s">
        <v>108</v>
      </c>
      <c r="E18" s="123" t="s">
        <v>108</v>
      </c>
      <c r="F18" s="123" t="s">
        <v>108</v>
      </c>
      <c r="G18" s="123" t="s">
        <v>108</v>
      </c>
    </row>
    <row r="19" spans="2:7" ht="21.6" customHeight="1" x14ac:dyDescent="0.3">
      <c r="B19" s="106">
        <f t="shared" ref="B19:B23" si="0">B18+1</f>
        <v>6</v>
      </c>
      <c r="C19" s="120" t="s">
        <v>48</v>
      </c>
      <c r="D19" s="123" t="s">
        <v>108</v>
      </c>
      <c r="E19" s="123" t="s">
        <v>108</v>
      </c>
      <c r="F19" s="123" t="s">
        <v>108</v>
      </c>
      <c r="G19" s="123" t="s">
        <v>108</v>
      </c>
    </row>
    <row r="20" spans="2:7" ht="21.6" customHeight="1" x14ac:dyDescent="0.3">
      <c r="B20" s="106">
        <f t="shared" si="0"/>
        <v>7</v>
      </c>
      <c r="C20" s="120" t="s">
        <v>49</v>
      </c>
      <c r="D20" s="123" t="s">
        <v>108</v>
      </c>
      <c r="E20" s="123" t="s">
        <v>108</v>
      </c>
      <c r="F20" s="123" t="s">
        <v>108</v>
      </c>
      <c r="G20" s="123" t="s">
        <v>108</v>
      </c>
    </row>
    <row r="21" spans="2:7" ht="21.6" customHeight="1" x14ac:dyDescent="0.3">
      <c r="B21" s="106">
        <f t="shared" si="0"/>
        <v>8</v>
      </c>
      <c r="C21" s="120" t="s">
        <v>54</v>
      </c>
      <c r="D21" s="123" t="s">
        <v>108</v>
      </c>
      <c r="E21" s="123" t="s">
        <v>108</v>
      </c>
      <c r="F21" s="123" t="s">
        <v>108</v>
      </c>
      <c r="G21" s="123" t="s">
        <v>108</v>
      </c>
    </row>
    <row r="22" spans="2:7" ht="21.6" customHeight="1" x14ac:dyDescent="0.3">
      <c r="B22" s="106">
        <f t="shared" si="0"/>
        <v>9</v>
      </c>
      <c r="C22" s="118" t="s">
        <v>55</v>
      </c>
      <c r="D22" s="119" t="s">
        <v>55</v>
      </c>
      <c r="E22" s="119" t="s">
        <v>55</v>
      </c>
      <c r="F22" s="119" t="s">
        <v>55</v>
      </c>
      <c r="G22" s="119" t="s">
        <v>55</v>
      </c>
    </row>
    <row r="23" spans="2:7" ht="21.6" customHeight="1" x14ac:dyDescent="0.3">
      <c r="B23" s="106">
        <f t="shared" si="0"/>
        <v>10</v>
      </c>
      <c r="C23" s="120" t="s">
        <v>56</v>
      </c>
      <c r="D23" s="123" t="s">
        <v>108</v>
      </c>
      <c r="E23" s="123" t="s">
        <v>108</v>
      </c>
      <c r="F23" s="123" t="s">
        <v>108</v>
      </c>
      <c r="G23" s="123" t="s">
        <v>108</v>
      </c>
    </row>
    <row r="24" spans="2:7" ht="21.6" customHeight="1" x14ac:dyDescent="0.3">
      <c r="D24" s="102"/>
      <c r="E24" s="102"/>
      <c r="F24" s="102"/>
      <c r="G24" s="102"/>
    </row>
    <row r="25" spans="2:7" ht="21.6" customHeight="1" x14ac:dyDescent="0.3">
      <c r="B25" s="117" t="s">
        <v>58</v>
      </c>
      <c r="C25" s="103"/>
      <c r="D25" s="103"/>
      <c r="E25" s="103"/>
      <c r="F25" s="103"/>
      <c r="G25" s="103"/>
    </row>
    <row r="26" spans="2:7" customFormat="1" ht="21.6" customHeight="1" x14ac:dyDescent="0.3"/>
    <row r="27" spans="2:7" ht="40.799999999999997" customHeight="1" x14ac:dyDescent="0.3">
      <c r="B27" s="109">
        <v>1</v>
      </c>
      <c r="C27" s="110" t="s">
        <v>166</v>
      </c>
      <c r="D27" s="110" t="s">
        <v>167</v>
      </c>
      <c r="E27" s="110" t="s">
        <v>172</v>
      </c>
      <c r="F27" s="110" t="s">
        <v>180</v>
      </c>
      <c r="G27" s="110" t="s">
        <v>172</v>
      </c>
    </row>
    <row r="28" spans="2:7" ht="40.799999999999997" customHeight="1" x14ac:dyDescent="0.3">
      <c r="B28" s="106">
        <v>2</v>
      </c>
      <c r="C28" s="108" t="s">
        <v>164</v>
      </c>
      <c r="D28" s="108" t="s">
        <v>164</v>
      </c>
      <c r="E28" s="108" t="s">
        <v>164</v>
      </c>
      <c r="F28" s="108"/>
      <c r="G28" s="107"/>
    </row>
    <row r="29" spans="2:7" ht="40.799999999999997" customHeight="1" x14ac:dyDescent="0.3">
      <c r="B29" s="106"/>
      <c r="C29" s="108"/>
      <c r="D29" s="108"/>
      <c r="E29" s="108" t="s">
        <v>177</v>
      </c>
      <c r="F29" s="107"/>
      <c r="G29" s="107"/>
    </row>
    <row r="30" spans="2:7" ht="40.799999999999997" customHeight="1" x14ac:dyDescent="0.3">
      <c r="B30" s="106"/>
      <c r="C30" s="108"/>
      <c r="D30" s="108"/>
      <c r="E30" s="108" t="s">
        <v>176</v>
      </c>
      <c r="F30" s="107"/>
      <c r="G30" s="107"/>
    </row>
    <row r="31" spans="2:7" ht="40.799999999999997" customHeight="1" x14ac:dyDescent="0.3">
      <c r="B31" s="106">
        <v>3</v>
      </c>
      <c r="C31" s="108" t="s">
        <v>188</v>
      </c>
      <c r="D31" s="108" t="s">
        <v>165</v>
      </c>
      <c r="E31" s="108" t="s">
        <v>173</v>
      </c>
      <c r="F31" s="108" t="s">
        <v>181</v>
      </c>
      <c r="G31" s="108" t="s">
        <v>189</v>
      </c>
    </row>
    <row r="32" spans="2:7" ht="40.799999999999997" customHeight="1" x14ac:dyDescent="0.3">
      <c r="B32" s="106">
        <v>4</v>
      </c>
      <c r="C32" s="108" t="s">
        <v>160</v>
      </c>
      <c r="D32" s="108" t="s">
        <v>160</v>
      </c>
      <c r="E32" s="108" t="s">
        <v>160</v>
      </c>
      <c r="F32" s="107"/>
      <c r="G32" s="107"/>
    </row>
    <row r="33" spans="2:7" ht="40.799999999999997" customHeight="1" x14ac:dyDescent="0.3">
      <c r="B33" s="106"/>
      <c r="C33" s="108"/>
      <c r="D33" s="108"/>
      <c r="E33" s="108" t="s">
        <v>175</v>
      </c>
      <c r="F33" s="107"/>
      <c r="G33" s="107"/>
    </row>
    <row r="34" spans="2:7" ht="40.799999999999997" customHeight="1" x14ac:dyDescent="0.3">
      <c r="B34" s="106"/>
      <c r="C34" s="108"/>
      <c r="D34" s="108"/>
      <c r="E34" s="108" t="s">
        <v>178</v>
      </c>
      <c r="F34" s="107"/>
      <c r="G34" s="107"/>
    </row>
    <row r="35" spans="2:7" ht="40.799999999999997" customHeight="1" x14ac:dyDescent="0.3">
      <c r="B35" s="106">
        <v>5</v>
      </c>
      <c r="C35" s="108" t="s">
        <v>161</v>
      </c>
      <c r="D35" s="108" t="s">
        <v>170</v>
      </c>
      <c r="E35" s="108" t="s">
        <v>99</v>
      </c>
      <c r="F35" s="108" t="s">
        <v>183</v>
      </c>
      <c r="G35" s="107"/>
    </row>
    <row r="36" spans="2:7" ht="40.799999999999997" customHeight="1" x14ac:dyDescent="0.3">
      <c r="B36" s="106">
        <v>6</v>
      </c>
      <c r="C36" s="108" t="s">
        <v>162</v>
      </c>
      <c r="D36" s="108" t="s">
        <v>169</v>
      </c>
      <c r="E36" s="108" t="s">
        <v>174</v>
      </c>
      <c r="F36" s="108" t="s">
        <v>184</v>
      </c>
      <c r="G36" s="107"/>
    </row>
    <row r="37" spans="2:7" ht="40.799999999999997" customHeight="1" x14ac:dyDescent="0.3">
      <c r="B37" s="106"/>
      <c r="C37" s="108"/>
      <c r="D37" s="108"/>
      <c r="E37" s="108"/>
      <c r="F37" s="108" t="s">
        <v>185</v>
      </c>
      <c r="G37" s="107"/>
    </row>
    <row r="38" spans="2:7" ht="40.799999999999997" customHeight="1" x14ac:dyDescent="0.3">
      <c r="B38" s="106"/>
      <c r="C38" s="108"/>
      <c r="D38" s="108"/>
      <c r="E38" s="108"/>
      <c r="F38" s="108" t="s">
        <v>186</v>
      </c>
      <c r="G38" s="107"/>
    </row>
    <row r="39" spans="2:7" ht="40.799999999999997" customHeight="1" x14ac:dyDescent="0.3">
      <c r="B39" s="106">
        <v>7</v>
      </c>
      <c r="C39" s="108" t="s">
        <v>163</v>
      </c>
      <c r="D39" s="108" t="s">
        <v>171</v>
      </c>
      <c r="E39" s="108" t="s">
        <v>127</v>
      </c>
      <c r="F39" s="108" t="s">
        <v>187</v>
      </c>
      <c r="G39" s="107"/>
    </row>
    <row r="40" spans="2:7" ht="40.799999999999997" customHeight="1" x14ac:dyDescent="0.3">
      <c r="B40" s="106">
        <v>8</v>
      </c>
      <c r="C40" s="108"/>
      <c r="D40" s="108" t="s">
        <v>97</v>
      </c>
      <c r="E40" s="108" t="s">
        <v>97</v>
      </c>
      <c r="F40" s="108" t="s">
        <v>97</v>
      </c>
      <c r="G40" s="107"/>
    </row>
    <row r="41" spans="2:7" ht="40.799999999999997" customHeight="1" x14ac:dyDescent="0.3">
      <c r="B41" s="106">
        <v>9</v>
      </c>
      <c r="C41" s="108"/>
      <c r="D41" s="108" t="s">
        <v>107</v>
      </c>
      <c r="E41" s="108" t="s">
        <v>107</v>
      </c>
      <c r="F41" s="108"/>
      <c r="G41" s="107"/>
    </row>
    <row r="43" spans="2:7" ht="21.6" customHeight="1" x14ac:dyDescent="0.3">
      <c r="B43" s="3" t="s">
        <v>190</v>
      </c>
    </row>
    <row r="44" spans="2:7" ht="21.6" customHeight="1" x14ac:dyDescent="0.3">
      <c r="B44" s="13" t="s">
        <v>0</v>
      </c>
      <c r="C44" s="116" t="s">
        <v>201</v>
      </c>
      <c r="D44" s="116" t="s">
        <v>153</v>
      </c>
      <c r="E44" s="116" t="s">
        <v>154</v>
      </c>
      <c r="F44" s="116" t="s">
        <v>155</v>
      </c>
      <c r="G44" s="116" t="s">
        <v>156</v>
      </c>
    </row>
  </sheetData>
  <pageMargins left="0.15748031496062992" right="0.15748031496062992" top="0.21" bottom="0.18" header="0.16" footer="0.15748031496062992"/>
  <pageSetup paperSize="9" scale="73" orientation="landscape" r:id="rId1"/>
  <rowBreaks count="2" manualBreakCount="2">
    <brk id="24" max="16383" man="1"/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E70DB-6513-41C6-8AFD-0C010868F0E9}">
  <dimension ref="B2:D16"/>
  <sheetViews>
    <sheetView showGridLines="0" zoomScale="129" workbookViewId="0"/>
  </sheetViews>
  <sheetFormatPr defaultRowHeight="21.6" customHeight="1" x14ac:dyDescent="0.3"/>
  <cols>
    <col min="1" max="1" width="4.77734375" style="2" customWidth="1"/>
    <col min="2" max="2" width="5.44140625" style="2" customWidth="1"/>
    <col min="3" max="3" width="48.77734375" style="2" bestFit="1" customWidth="1"/>
    <col min="4" max="4" width="36.21875" style="2" customWidth="1"/>
    <col min="5" max="16384" width="8.88671875" style="2"/>
  </cols>
  <sheetData>
    <row r="2" spans="2:4" ht="21.6" customHeight="1" x14ac:dyDescent="0.3">
      <c r="D2" s="3" t="s">
        <v>8</v>
      </c>
    </row>
    <row r="3" spans="2:4" ht="21.6" customHeight="1" x14ac:dyDescent="0.3">
      <c r="D3" s="3" t="s">
        <v>9</v>
      </c>
    </row>
    <row r="5" spans="2:4" ht="21.6" customHeight="1" x14ac:dyDescent="0.3">
      <c r="B5" s="4" t="s">
        <v>0</v>
      </c>
      <c r="C5" s="5" t="s">
        <v>1</v>
      </c>
      <c r="D5" s="5"/>
    </row>
    <row r="6" spans="2:4" ht="21.6" customHeight="1" x14ac:dyDescent="0.3">
      <c r="B6" s="6">
        <v>1</v>
      </c>
      <c r="C6" s="7" t="s">
        <v>10</v>
      </c>
      <c r="D6" s="7"/>
    </row>
    <row r="7" spans="2:4" ht="21.6" customHeight="1" x14ac:dyDescent="0.3">
      <c r="B7" s="8">
        <v>2</v>
      </c>
      <c r="C7" s="9" t="s">
        <v>2</v>
      </c>
      <c r="D7" s="9"/>
    </row>
    <row r="8" spans="2:4" ht="21.6" customHeight="1" x14ac:dyDescent="0.3">
      <c r="B8" s="8">
        <v>3</v>
      </c>
      <c r="C8" s="125" t="s">
        <v>11</v>
      </c>
      <c r="D8" s="9"/>
    </row>
    <row r="9" spans="2:4" ht="21.6" customHeight="1" x14ac:dyDescent="0.3">
      <c r="B9" s="8">
        <v>4</v>
      </c>
      <c r="C9" s="9" t="s">
        <v>3</v>
      </c>
      <c r="D9" s="9"/>
    </row>
    <row r="10" spans="2:4" ht="21.6" customHeight="1" x14ac:dyDescent="0.3">
      <c r="B10" s="9"/>
      <c r="C10" s="125" t="s">
        <v>12</v>
      </c>
      <c r="D10" s="9"/>
    </row>
    <row r="11" spans="2:4" ht="21.6" customHeight="1" x14ac:dyDescent="0.3">
      <c r="B11" s="9"/>
      <c r="C11" s="125" t="s">
        <v>4</v>
      </c>
      <c r="D11" s="9"/>
    </row>
    <row r="12" spans="2:4" ht="21.6" customHeight="1" x14ac:dyDescent="0.3">
      <c r="B12" s="8">
        <v>5</v>
      </c>
      <c r="C12" s="125" t="s">
        <v>13</v>
      </c>
      <c r="D12" s="9"/>
    </row>
    <row r="13" spans="2:4" ht="21.6" customHeight="1" x14ac:dyDescent="0.3">
      <c r="B13" s="10">
        <v>6</v>
      </c>
      <c r="C13" s="125" t="s">
        <v>14</v>
      </c>
      <c r="D13" s="11"/>
    </row>
    <row r="14" spans="2:4" ht="21.6" customHeight="1" x14ac:dyDescent="0.3">
      <c r="B14" s="12"/>
      <c r="C14" s="12"/>
      <c r="D14" s="12"/>
    </row>
    <row r="15" spans="2:4" ht="21.6" customHeight="1" x14ac:dyDescent="0.3">
      <c r="B15" s="13" t="s">
        <v>0</v>
      </c>
      <c r="C15" s="14" t="s">
        <v>7</v>
      </c>
      <c r="D15" s="14"/>
    </row>
    <row r="16" spans="2:4" ht="21.6" customHeight="1" x14ac:dyDescent="0.3">
      <c r="B16" s="15" t="s">
        <v>5</v>
      </c>
      <c r="C16" s="12"/>
      <c r="D16" s="12"/>
    </row>
  </sheetData>
  <hyperlinks>
    <hyperlink ref="C8" location="'03 Consolidated Performance'!A1" display="Consolidated Performance" xr:uid="{59CF53C7-CB0C-47FD-A608-E713A13C1249}"/>
    <hyperlink ref="C10" location="'04 a) Nuvama Private'!A1" display="a) Nuvama Private - UHN" xr:uid="{40E99E96-8F1F-4977-8ED1-BAB18944811B}"/>
    <hyperlink ref="C11" location="'04 b) Nuvama Wealth'!A1" display="b) Nuvama Wealth - Affluent and HNI" xr:uid="{4884887C-C42F-4640-8450-D753D9234E38}"/>
    <hyperlink ref="C12" location="'05 Nuvama Asset Management'!Print_Area" display="Segmental Performance - Nuvama Asset Management" xr:uid="{E313195E-E5D5-4244-ADFE-0C4FCA1CD0EF}"/>
    <hyperlink ref="C13" location="'06 Nuvama Capital Markets'!Print_Area" display="Segmental Performance - Nuvama Capital Markets" xr:uid="{83B7F2CF-E76A-459D-ADE6-784E5CE0EC80}"/>
  </hyperlink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F4091-8F40-4DD4-A0A1-5C403A746B21}">
  <dimension ref="A1"/>
  <sheetViews>
    <sheetView showGridLines="0" workbookViewId="0"/>
  </sheetViews>
  <sheetFormatPr defaultRowHeight="13.8" x14ac:dyDescent="0.25"/>
  <cols>
    <col min="1" max="16384" width="8.8867187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C38F-7969-45C5-B5DA-546EB9E0681C}">
  <dimension ref="A1"/>
  <sheetViews>
    <sheetView showGridLines="0" workbookViewId="0"/>
  </sheetViews>
  <sheetFormatPr defaultRowHeight="13.8" x14ac:dyDescent="0.25"/>
  <cols>
    <col min="1" max="16384" width="8.88671875" style="1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B070-73D7-4F15-AE62-0543F498E3E5}">
  <dimension ref="A1:W90"/>
  <sheetViews>
    <sheetView showGridLines="0" zoomScale="121" zoomScaleNormal="100" workbookViewId="0">
      <pane xSplit="7" ySplit="5" topLeftCell="H58" activePane="bottomRight" state="frozen"/>
      <selection pane="topRight" activeCell="H1" sqref="H1"/>
      <selection pane="bottomLeft" activeCell="A5" sqref="A5"/>
      <selection pane="bottomRight" activeCell="C69" sqref="C69:C78"/>
    </sheetView>
  </sheetViews>
  <sheetFormatPr defaultRowHeight="15" customHeight="1" outlineLevelRow="1" outlineLevelCol="1" x14ac:dyDescent="0.3"/>
  <cols>
    <col min="1" max="1" width="2.88671875" style="1" customWidth="1"/>
    <col min="2" max="2" width="6.77734375" style="1" bestFit="1" customWidth="1"/>
    <col min="3" max="3" width="49.44140625" style="1" customWidth="1"/>
    <col min="4" max="7" width="8.6640625" style="1" hidden="1" customWidth="1" outlineLevel="1"/>
    <col min="8" max="8" width="8.6640625" style="1" customWidth="1" collapsed="1"/>
    <col min="9" max="12" width="8.6640625" style="1" hidden="1" customWidth="1" outlineLevel="1"/>
    <col min="13" max="13" width="8.6640625" style="1" customWidth="1" collapsed="1"/>
    <col min="14" max="19" width="8.6640625" style="1" customWidth="1"/>
    <col min="20" max="20" width="1.5546875" customWidth="1"/>
    <col min="21" max="23" width="8.6640625" style="1" customWidth="1"/>
    <col min="24" max="16384" width="8.88671875" style="1"/>
  </cols>
  <sheetData>
    <row r="1" spans="1:23" ht="15" customHeight="1" x14ac:dyDescent="0.3">
      <c r="A1" s="64" t="s">
        <v>15</v>
      </c>
    </row>
    <row r="2" spans="1:23" ht="15" customHeight="1" x14ac:dyDescent="0.3">
      <c r="A2" s="64"/>
    </row>
    <row r="3" spans="1:23" ht="15" customHeight="1" x14ac:dyDescent="0.3">
      <c r="B3" s="53"/>
    </row>
    <row r="4" spans="1:23" ht="15" customHeight="1" x14ac:dyDescent="0.3">
      <c r="U4" s="84" t="s">
        <v>109</v>
      </c>
      <c r="V4" s="85"/>
      <c r="W4" s="85"/>
    </row>
    <row r="5" spans="1:23" ht="25.2" customHeight="1" x14ac:dyDescent="0.3">
      <c r="B5" s="16" t="s">
        <v>0</v>
      </c>
      <c r="C5" s="17" t="s">
        <v>6</v>
      </c>
      <c r="D5" s="18" t="s">
        <v>36</v>
      </c>
      <c r="E5" s="18" t="s">
        <v>37</v>
      </c>
      <c r="F5" s="18" t="s">
        <v>38</v>
      </c>
      <c r="G5" s="18" t="s">
        <v>39</v>
      </c>
      <c r="H5" s="19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9" t="s">
        <v>29</v>
      </c>
      <c r="N5" s="60" t="s">
        <v>30</v>
      </c>
      <c r="O5" s="60" t="s">
        <v>31</v>
      </c>
      <c r="P5" s="60" t="s">
        <v>32</v>
      </c>
      <c r="Q5" s="60" t="s">
        <v>33</v>
      </c>
      <c r="R5" s="19" t="s">
        <v>34</v>
      </c>
      <c r="S5" s="19" t="s">
        <v>35</v>
      </c>
      <c r="U5" s="83" t="s">
        <v>40</v>
      </c>
      <c r="V5" s="83" t="s">
        <v>41</v>
      </c>
      <c r="W5" s="83" t="s">
        <v>42</v>
      </c>
    </row>
    <row r="6" spans="1:23" customFormat="1" ht="15" customHeight="1" x14ac:dyDescent="0.3"/>
    <row r="7" spans="1:23" ht="15" customHeight="1" x14ac:dyDescent="0.3">
      <c r="B7" s="43" t="s">
        <v>57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61"/>
      <c r="O7" s="61"/>
      <c r="P7" s="61"/>
      <c r="Q7" s="61"/>
      <c r="R7" s="42"/>
      <c r="S7" s="42"/>
      <c r="U7"/>
      <c r="V7"/>
      <c r="W7"/>
    </row>
    <row r="8" spans="1:23" customFormat="1" ht="15" customHeight="1" x14ac:dyDescent="0.3"/>
    <row r="9" spans="1:23" ht="15" customHeight="1" x14ac:dyDescent="0.3">
      <c r="B9" s="38">
        <v>1</v>
      </c>
      <c r="C9" s="39" t="s">
        <v>16</v>
      </c>
      <c r="D9" s="40">
        <v>201.59314390567488</v>
      </c>
      <c r="E9" s="40">
        <v>233.18657844265294</v>
      </c>
      <c r="F9" s="40">
        <v>260.42925853699398</v>
      </c>
      <c r="G9" s="40">
        <v>302.69737517525607</v>
      </c>
      <c r="H9" s="40">
        <v>997.90635606057776</v>
      </c>
      <c r="I9" s="40">
        <v>288.16606468674553</v>
      </c>
      <c r="J9" s="40">
        <v>334.89041801245884</v>
      </c>
      <c r="K9" s="40">
        <v>347.25325473058365</v>
      </c>
      <c r="L9" s="40">
        <v>351.48178761745498</v>
      </c>
      <c r="M9" s="40">
        <v>1321.7915250472429</v>
      </c>
      <c r="N9" s="62">
        <v>349.42101337745828</v>
      </c>
      <c r="O9" s="62">
        <v>382.40176170280699</v>
      </c>
      <c r="P9" s="62">
        <v>403.86940383600523</v>
      </c>
      <c r="Q9" s="62">
        <v>439.65481822408168</v>
      </c>
      <c r="R9" s="40">
        <v>1575.3469971403522</v>
      </c>
      <c r="S9" s="40">
        <v>416.63574491872726</v>
      </c>
      <c r="U9" s="75">
        <f>(R9/H9)^(1/2)-1</f>
        <v>0.25644424174343983</v>
      </c>
      <c r="V9" s="75">
        <f>(S9/N9)-1</f>
        <v>0.19236030166468843</v>
      </c>
      <c r="W9" s="75">
        <f>(S9/Q9)-1</f>
        <v>-5.2357150089555327E-2</v>
      </c>
    </row>
    <row r="10" spans="1:23" customFormat="1" ht="15" customHeight="1" x14ac:dyDescent="0.3"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1:23" ht="15" customHeight="1" x14ac:dyDescent="0.3">
      <c r="B11" s="34">
        <v>2</v>
      </c>
      <c r="C11" s="35" t="s">
        <v>23</v>
      </c>
      <c r="D11" s="36">
        <v>185.12558367616958</v>
      </c>
      <c r="E11" s="36">
        <v>172.94623928113563</v>
      </c>
      <c r="F11" s="36">
        <v>177.58196019918023</v>
      </c>
      <c r="G11" s="36">
        <v>194.88009687033355</v>
      </c>
      <c r="H11" s="36">
        <v>730.53388002681891</v>
      </c>
      <c r="I11" s="36">
        <v>200.20915709900009</v>
      </c>
      <c r="J11" s="36">
        <v>209.99115038999997</v>
      </c>
      <c r="K11" s="36">
        <v>235.22824263299998</v>
      </c>
      <c r="L11" s="36">
        <v>284.42220424465995</v>
      </c>
      <c r="M11" s="36">
        <v>929.85075436665988</v>
      </c>
      <c r="N11" s="24">
        <v>269.88394973695006</v>
      </c>
      <c r="O11" s="24">
        <v>259.81971301400017</v>
      </c>
      <c r="P11" s="24">
        <v>270.29521934781008</v>
      </c>
      <c r="Q11" s="24">
        <v>286.40019174607448</v>
      </c>
      <c r="R11" s="36">
        <v>1086.3990738448347</v>
      </c>
      <c r="S11" s="36">
        <v>291.78000406588012</v>
      </c>
      <c r="U11" s="75">
        <f>(R11/H11)^(1/2)-1</f>
        <v>0.21947952331134535</v>
      </c>
      <c r="V11" s="75">
        <f>(S11/N11)-1</f>
        <v>8.113136905796603E-2</v>
      </c>
      <c r="W11" s="75">
        <f>(S11/Q11)-1</f>
        <v>1.8784248317038177E-2</v>
      </c>
    </row>
    <row r="12" spans="1:23" ht="15" customHeight="1" x14ac:dyDescent="0.3">
      <c r="B12" s="23" t="s">
        <v>43</v>
      </c>
      <c r="C12" s="21" t="s">
        <v>17</v>
      </c>
      <c r="D12" s="26">
        <v>115.09119391609903</v>
      </c>
      <c r="E12" s="26">
        <v>110.48180098063408</v>
      </c>
      <c r="F12" s="26">
        <v>113.96776883160706</v>
      </c>
      <c r="G12" s="26">
        <v>132.90975531831444</v>
      </c>
      <c r="H12" s="26">
        <v>472.45051904665456</v>
      </c>
      <c r="I12" s="26">
        <v>138.4309684270001</v>
      </c>
      <c r="J12" s="26">
        <v>145.02128295</v>
      </c>
      <c r="K12" s="26">
        <v>163.42336055499999</v>
      </c>
      <c r="L12" s="26">
        <v>193.52844144972988</v>
      </c>
      <c r="M12" s="26">
        <v>640.40405338172991</v>
      </c>
      <c r="N12" s="26">
        <v>188.25290196490005</v>
      </c>
      <c r="O12" s="26">
        <v>181.14850000000013</v>
      </c>
      <c r="P12" s="26">
        <v>184.13019920420004</v>
      </c>
      <c r="Q12" s="26">
        <v>205.11732773411003</v>
      </c>
      <c r="R12" s="26">
        <v>758.64892890321028</v>
      </c>
      <c r="S12" s="26">
        <v>208.72357745793011</v>
      </c>
      <c r="U12" s="49">
        <f t="shared" ref="U12:U19" si="0">(R12/H12)^(1/2)-1</f>
        <v>0.26719152379896349</v>
      </c>
      <c r="V12" s="49">
        <f t="shared" ref="V12:V25" si="1">(S12/N12)-1</f>
        <v>0.10874029180621525</v>
      </c>
      <c r="W12" s="49">
        <f t="shared" ref="W12:W25" si="2">(S12/Q12)-1</f>
        <v>1.7581399697712552E-2</v>
      </c>
    </row>
    <row r="13" spans="1:23" ht="15" customHeight="1" x14ac:dyDescent="0.3">
      <c r="B13" s="46" t="s">
        <v>50</v>
      </c>
      <c r="C13" s="27" t="s">
        <v>18</v>
      </c>
      <c r="D13" s="28">
        <v>85.029282894099026</v>
      </c>
      <c r="E13" s="28">
        <v>79.730471879634081</v>
      </c>
      <c r="F13" s="28">
        <v>81.177409684428056</v>
      </c>
      <c r="G13" s="28">
        <v>83.466735964733104</v>
      </c>
      <c r="H13" s="28">
        <v>329.40390042289425</v>
      </c>
      <c r="I13" s="28">
        <v>100.23725745900009</v>
      </c>
      <c r="J13" s="28">
        <v>101.14191222100003</v>
      </c>
      <c r="K13" s="28">
        <v>100.043155879</v>
      </c>
      <c r="L13" s="28">
        <v>100.93938203649989</v>
      </c>
      <c r="M13" s="28">
        <v>402.36170759549998</v>
      </c>
      <c r="N13" s="28">
        <v>126.98169715717003</v>
      </c>
      <c r="O13" s="28">
        <v>122.78160000000014</v>
      </c>
      <c r="P13" s="28">
        <v>121.65081836336003</v>
      </c>
      <c r="Q13" s="28">
        <v>119.54727191908003</v>
      </c>
      <c r="R13" s="28">
        <v>490.96138743961023</v>
      </c>
      <c r="S13" s="28">
        <v>136.9108996792701</v>
      </c>
      <c r="U13" s="49">
        <f t="shared" si="0"/>
        <v>0.22084154592734628</v>
      </c>
      <c r="V13" s="49">
        <f t="shared" si="1"/>
        <v>7.8193966094265654E-2</v>
      </c>
      <c r="W13" s="49">
        <f t="shared" si="2"/>
        <v>0.14524486825549032</v>
      </c>
    </row>
    <row r="14" spans="1:23" ht="15" customHeight="1" x14ac:dyDescent="0.3">
      <c r="B14" s="89" t="s">
        <v>51</v>
      </c>
      <c r="C14" s="27" t="s">
        <v>19</v>
      </c>
      <c r="D14" s="28">
        <v>3.1006762400000007</v>
      </c>
      <c r="E14" s="28">
        <v>4.2257903579999994</v>
      </c>
      <c r="F14" s="28">
        <v>4.0227769177999981</v>
      </c>
      <c r="G14" s="28">
        <v>3.541494350999999</v>
      </c>
      <c r="H14" s="28">
        <v>14.890737866799997</v>
      </c>
      <c r="I14" s="28">
        <v>4.0863128249999994</v>
      </c>
      <c r="J14" s="28">
        <v>5.9471070810000004</v>
      </c>
      <c r="K14" s="28">
        <v>5.9757535259999983</v>
      </c>
      <c r="L14" s="28">
        <v>3.6185825745099991</v>
      </c>
      <c r="M14" s="28">
        <v>19.627756006509998</v>
      </c>
      <c r="N14" s="28">
        <v>7.3499837510400026</v>
      </c>
      <c r="O14" s="28">
        <v>6.2063999999999995</v>
      </c>
      <c r="P14" s="28">
        <v>7.5591050540399998</v>
      </c>
      <c r="Q14" s="28">
        <v>3.0318373584900029</v>
      </c>
      <c r="R14" s="28">
        <v>24.147326163570003</v>
      </c>
      <c r="S14" s="28">
        <v>7.0910046344600017</v>
      </c>
      <c r="U14" s="49">
        <f t="shared" si="0"/>
        <v>0.27343392313689163</v>
      </c>
      <c r="V14" s="49">
        <f t="shared" si="1"/>
        <v>-3.5235331852720875E-2</v>
      </c>
      <c r="W14" s="49">
        <f t="shared" si="2"/>
        <v>1.3388473047880294</v>
      </c>
    </row>
    <row r="15" spans="1:23" ht="15" customHeight="1" x14ac:dyDescent="0.3">
      <c r="B15" s="46" t="s">
        <v>52</v>
      </c>
      <c r="C15" s="27" t="s">
        <v>20</v>
      </c>
      <c r="D15" s="28">
        <v>4.3445827420000001</v>
      </c>
      <c r="E15" s="28">
        <v>3.9894105030000011</v>
      </c>
      <c r="F15" s="28">
        <v>3.5838785893789993</v>
      </c>
      <c r="G15" s="28">
        <v>2.951353629248</v>
      </c>
      <c r="H15" s="28">
        <v>14.869225463627002</v>
      </c>
      <c r="I15" s="28">
        <v>3.3785025599999994</v>
      </c>
      <c r="J15" s="28">
        <v>3.0790203780000005</v>
      </c>
      <c r="K15" s="28">
        <v>4.8434736050000007</v>
      </c>
      <c r="L15" s="28">
        <v>5.710541386250001</v>
      </c>
      <c r="M15" s="28">
        <v>17.01153792925</v>
      </c>
      <c r="N15" s="28">
        <v>7.1453967117800001</v>
      </c>
      <c r="O15" s="28">
        <v>7.7654000000000014</v>
      </c>
      <c r="P15" s="28">
        <v>7.1929173768000005</v>
      </c>
      <c r="Q15" s="28">
        <v>6.908102497149998</v>
      </c>
      <c r="R15" s="28">
        <v>29.011816585729999</v>
      </c>
      <c r="S15" s="28">
        <v>7.8769667272900001</v>
      </c>
      <c r="U15" s="49">
        <f t="shared" si="0"/>
        <v>0.39682914546196346</v>
      </c>
      <c r="V15" s="49">
        <f t="shared" si="1"/>
        <v>0.10238340081299113</v>
      </c>
      <c r="W15" s="49">
        <f t="shared" si="2"/>
        <v>0.14025041327046273</v>
      </c>
    </row>
    <row r="16" spans="1:23" ht="15" customHeight="1" x14ac:dyDescent="0.3">
      <c r="B16" s="46" t="s">
        <v>53</v>
      </c>
      <c r="C16" s="27" t="s">
        <v>21</v>
      </c>
      <c r="D16" s="28">
        <v>22.616652040000002</v>
      </c>
      <c r="E16" s="28">
        <v>22.53612824</v>
      </c>
      <c r="F16" s="28">
        <v>25.183703640000001</v>
      </c>
      <c r="G16" s="28">
        <v>42.950171373333333</v>
      </c>
      <c r="H16" s="28">
        <v>113.28665529333334</v>
      </c>
      <c r="I16" s="28">
        <v>30.728895583000003</v>
      </c>
      <c r="J16" s="28">
        <v>34.853243269999993</v>
      </c>
      <c r="K16" s="28">
        <v>52.560977544999986</v>
      </c>
      <c r="L16" s="28">
        <v>83.259935452469989</v>
      </c>
      <c r="M16" s="28">
        <v>201.40305185046998</v>
      </c>
      <c r="N16" s="28">
        <v>46.775824344909992</v>
      </c>
      <c r="O16" s="28">
        <v>44.395099999999985</v>
      </c>
      <c r="P16" s="28">
        <v>47.727358410000001</v>
      </c>
      <c r="Q16" s="28">
        <v>75.630115959389997</v>
      </c>
      <c r="R16" s="28">
        <v>214.52839871429998</v>
      </c>
      <c r="S16" s="28">
        <v>56.84470641691</v>
      </c>
      <c r="U16" s="49">
        <f t="shared" si="0"/>
        <v>0.37610957969936831</v>
      </c>
      <c r="V16" s="49">
        <f t="shared" si="1"/>
        <v>0.21525824959823869</v>
      </c>
      <c r="W16" s="49">
        <f t="shared" si="2"/>
        <v>-0.24838530662265446</v>
      </c>
    </row>
    <row r="17" spans="2:23" ht="15" customHeight="1" x14ac:dyDescent="0.3">
      <c r="B17" s="23" t="s">
        <v>44</v>
      </c>
      <c r="C17" s="21" t="s">
        <v>22</v>
      </c>
      <c r="D17" s="26">
        <v>70.034389760070553</v>
      </c>
      <c r="E17" s="26">
        <v>62.464438300501556</v>
      </c>
      <c r="F17" s="26">
        <v>63.61419136757317</v>
      </c>
      <c r="G17" s="26">
        <v>61.970341552019121</v>
      </c>
      <c r="H17" s="26">
        <v>258.0833609801644</v>
      </c>
      <c r="I17" s="26">
        <v>61.778188672000006</v>
      </c>
      <c r="J17" s="26">
        <v>64.969867439999959</v>
      </c>
      <c r="K17" s="26">
        <v>71.804882078000006</v>
      </c>
      <c r="L17" s="26">
        <v>90.893762794930055</v>
      </c>
      <c r="M17" s="26">
        <v>289.44670098493003</v>
      </c>
      <c r="N17" s="26">
        <v>81.63104777205001</v>
      </c>
      <c r="O17" s="26">
        <v>78.67121301400006</v>
      </c>
      <c r="P17" s="26">
        <v>86.165020143610008</v>
      </c>
      <c r="Q17" s="26">
        <v>81.282864011964449</v>
      </c>
      <c r="R17" s="26">
        <v>327.75014494162451</v>
      </c>
      <c r="S17" s="26">
        <v>83.05642660795003</v>
      </c>
      <c r="U17" s="49">
        <f t="shared" si="0"/>
        <v>0.12691573592441774</v>
      </c>
      <c r="V17" s="49">
        <f t="shared" si="1"/>
        <v>1.7461234111318946E-2</v>
      </c>
      <c r="W17" s="49">
        <f t="shared" si="2"/>
        <v>2.1819637109791401E-2</v>
      </c>
    </row>
    <row r="18" spans="2:23" customFormat="1" ht="15" customHeight="1" x14ac:dyDescent="0.3"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2:23" ht="15" customHeight="1" x14ac:dyDescent="0.3">
      <c r="B19" s="34">
        <v>3</v>
      </c>
      <c r="C19" s="104" t="s">
        <v>45</v>
      </c>
      <c r="D19" s="36">
        <v>16.467560229505295</v>
      </c>
      <c r="E19" s="36">
        <v>60.240339161517312</v>
      </c>
      <c r="F19" s="36">
        <v>82.847298337813754</v>
      </c>
      <c r="G19" s="36">
        <v>107.70759962140252</v>
      </c>
      <c r="H19" s="36">
        <v>267.26279735023888</v>
      </c>
      <c r="I19" s="36">
        <v>87.826292072995429</v>
      </c>
      <c r="J19" s="36">
        <v>126.14463979091886</v>
      </c>
      <c r="K19" s="36">
        <v>112.68495805131367</v>
      </c>
      <c r="L19" s="36">
        <v>66.390650517225041</v>
      </c>
      <c r="M19" s="36">
        <v>393.04654043245301</v>
      </c>
      <c r="N19" s="36">
        <v>79.782500704828223</v>
      </c>
      <c r="O19" s="36">
        <v>123.23303867880682</v>
      </c>
      <c r="P19" s="36">
        <v>136.20745592822516</v>
      </c>
      <c r="Q19" s="36">
        <v>151.3389640925472</v>
      </c>
      <c r="R19" s="36">
        <v>490.5619594044075</v>
      </c>
      <c r="S19" s="36">
        <v>127.81248920461714</v>
      </c>
      <c r="U19" s="49">
        <f t="shared" si="0"/>
        <v>0.35480777108682937</v>
      </c>
      <c r="V19" s="49">
        <f t="shared" si="1"/>
        <v>0.60201156989909022</v>
      </c>
      <c r="W19" s="49">
        <f t="shared" si="2"/>
        <v>-0.15545550367017902</v>
      </c>
    </row>
    <row r="20" spans="2:23" ht="15" customHeight="1" x14ac:dyDescent="0.3">
      <c r="B20" s="34">
        <v>4</v>
      </c>
      <c r="C20" s="35" t="s">
        <v>46</v>
      </c>
      <c r="D20" s="36">
        <v>12.350670172128964</v>
      </c>
      <c r="E20" s="36">
        <v>45.180254371137956</v>
      </c>
      <c r="F20" s="36">
        <v>62.13547375336028</v>
      </c>
      <c r="G20" s="36">
        <v>80.780699716051842</v>
      </c>
      <c r="H20" s="36">
        <v>200.44709801267905</v>
      </c>
      <c r="I20" s="36">
        <v>60.60014153036694</v>
      </c>
      <c r="J20" s="36">
        <v>104.57129516336907</v>
      </c>
      <c r="K20" s="36">
        <v>81.222722030867985</v>
      </c>
      <c r="L20" s="36">
        <v>50.212319226765501</v>
      </c>
      <c r="M20" s="36">
        <v>291.72147766090603</v>
      </c>
      <c r="N20" s="24">
        <v>51.750695578661855</v>
      </c>
      <c r="O20" s="24">
        <v>93.206770282320463</v>
      </c>
      <c r="P20" s="24">
        <v>105.13382813427151</v>
      </c>
      <c r="Q20" s="24">
        <v>118.40598694691046</v>
      </c>
      <c r="R20" s="36">
        <v>368.49728094216437</v>
      </c>
      <c r="S20" s="36">
        <v>95.205779927417169</v>
      </c>
      <c r="U20" s="75">
        <f>(R20/H20)^(1/2)-1</f>
        <v>0.3558675200011685</v>
      </c>
      <c r="V20" s="75">
        <f t="shared" si="1"/>
        <v>0.8397004883287591</v>
      </c>
      <c r="W20" s="75">
        <f t="shared" si="2"/>
        <v>-0.1959377867429587</v>
      </c>
    </row>
    <row r="21" spans="2:23" customFormat="1" ht="15" customHeight="1" x14ac:dyDescent="0.3"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2:23" ht="15" customHeight="1" x14ac:dyDescent="0.3">
      <c r="B22" s="23">
        <v>5</v>
      </c>
      <c r="C22" s="21" t="s">
        <v>47</v>
      </c>
      <c r="D22" s="26">
        <v>10.499999999999973</v>
      </c>
      <c r="E22" s="26">
        <v>10.826457299999975</v>
      </c>
      <c r="F22" s="26">
        <v>11.162490499999974</v>
      </c>
      <c r="G22" s="26">
        <v>20.999280323999976</v>
      </c>
      <c r="H22" s="26">
        <v>53.488228123999896</v>
      </c>
      <c r="I22" s="26">
        <v>6.1726110100000042</v>
      </c>
      <c r="J22" s="26">
        <v>7.6282373510000028</v>
      </c>
      <c r="K22" s="26">
        <v>12.397891587999998</v>
      </c>
      <c r="L22" s="26">
        <v>31.957613622000004</v>
      </c>
      <c r="M22" s="26">
        <v>58.156353571000011</v>
      </c>
      <c r="N22" s="26">
        <v>7.2208195490000051</v>
      </c>
      <c r="O22" s="26">
        <v>7.084218755999995</v>
      </c>
      <c r="P22" s="26">
        <v>9.9150832624699916</v>
      </c>
      <c r="Q22" s="26">
        <v>35.871195980899998</v>
      </c>
      <c r="R22" s="26">
        <v>60.091317548369986</v>
      </c>
      <c r="S22" s="26">
        <v>14.831108298999997</v>
      </c>
      <c r="U22" s="49">
        <f t="shared" ref="U22" si="3">(R22/H22)^(1/2)-1</f>
        <v>5.9928957726420373E-2</v>
      </c>
      <c r="V22" s="49">
        <f t="shared" si="1"/>
        <v>1.0539369801941558</v>
      </c>
      <c r="W22" s="49">
        <f t="shared" si="2"/>
        <v>-0.5865454749014507</v>
      </c>
    </row>
    <row r="24" spans="2:23" ht="15" customHeight="1" x14ac:dyDescent="0.3">
      <c r="B24" s="23">
        <v>6</v>
      </c>
      <c r="C24" s="44" t="s">
        <v>48</v>
      </c>
      <c r="D24" s="26">
        <v>5.9675602295053221</v>
      </c>
      <c r="E24" s="26">
        <v>49.413881861517339</v>
      </c>
      <c r="F24" s="26">
        <v>71.684807837813779</v>
      </c>
      <c r="G24" s="26">
        <v>86.155795297402534</v>
      </c>
      <c r="H24" s="26">
        <v>213.22204522623898</v>
      </c>
      <c r="I24" s="26">
        <v>81.653681062995418</v>
      </c>
      <c r="J24" s="26">
        <v>118.51640243991886</v>
      </c>
      <c r="K24" s="26">
        <v>100.28706646331368</v>
      </c>
      <c r="L24" s="26">
        <v>34.433036895225037</v>
      </c>
      <c r="M24" s="26">
        <v>334.890186861453</v>
      </c>
      <c r="N24" s="26">
        <v>72.561681155828211</v>
      </c>
      <c r="O24" s="26">
        <v>116.14269492280683</v>
      </c>
      <c r="P24" s="26">
        <v>126.21887266575517</v>
      </c>
      <c r="Q24" s="26">
        <v>115.1100537056472</v>
      </c>
      <c r="R24" s="26">
        <v>430.03330245003752</v>
      </c>
      <c r="S24" s="26">
        <v>112.98138090561714</v>
      </c>
      <c r="U24" s="49">
        <f t="shared" ref="U24:U25" si="4">(R24/H24)^(1/2)-1</f>
        <v>0.42015253142144138</v>
      </c>
      <c r="V24" s="49">
        <f t="shared" si="1"/>
        <v>0.55703918522762064</v>
      </c>
      <c r="W24" s="49">
        <f t="shared" si="2"/>
        <v>-1.8492501145672136E-2</v>
      </c>
    </row>
    <row r="25" spans="2:23" ht="15" customHeight="1" x14ac:dyDescent="0.3">
      <c r="B25" s="23">
        <v>7</v>
      </c>
      <c r="C25" s="44" t="s">
        <v>49</v>
      </c>
      <c r="D25" s="26">
        <v>4.4756701721289893</v>
      </c>
      <c r="E25" s="26">
        <v>37.06041139613798</v>
      </c>
      <c r="F25" s="26">
        <v>53.763605878360302</v>
      </c>
      <c r="G25" s="26">
        <v>64.616846473051865</v>
      </c>
      <c r="H25" s="26">
        <v>159.91653391967913</v>
      </c>
      <c r="I25" s="26">
        <v>56.341039933466924</v>
      </c>
      <c r="J25" s="26">
        <v>98.247644305672594</v>
      </c>
      <c r="K25" s="26">
        <v>72.2863873182757</v>
      </c>
      <c r="L25" s="26">
        <v>26.042260876498794</v>
      </c>
      <c r="M25" s="26">
        <v>248.55748649478144</v>
      </c>
      <c r="N25" s="26">
        <v>47.066931206681772</v>
      </c>
      <c r="O25" s="26">
        <v>87.844019766927786</v>
      </c>
      <c r="P25" s="26">
        <v>97.423985902325313</v>
      </c>
      <c r="Q25" s="26">
        <v>90.694804076283077</v>
      </c>
      <c r="R25" s="26">
        <v>323.02974095221794</v>
      </c>
      <c r="S25" s="26">
        <v>84.158289642381106</v>
      </c>
      <c r="U25" s="49">
        <f t="shared" si="4"/>
        <v>0.42126339388878797</v>
      </c>
      <c r="V25" s="49">
        <f t="shared" si="1"/>
        <v>0.7880555941245162</v>
      </c>
      <c r="W25" s="49">
        <f t="shared" si="2"/>
        <v>-7.2071542581470638E-2</v>
      </c>
    </row>
    <row r="26" spans="2:23" customFormat="1" ht="15" customHeight="1" x14ac:dyDescent="0.3"/>
    <row r="27" spans="2:23" ht="15" customHeight="1" x14ac:dyDescent="0.3">
      <c r="B27" s="33">
        <v>8</v>
      </c>
      <c r="C27" s="30" t="s">
        <v>54</v>
      </c>
      <c r="D27" s="31">
        <v>0.25000000000000044</v>
      </c>
      <c r="E27" s="31">
        <v>0.25000000000000044</v>
      </c>
      <c r="F27" s="31">
        <v>0.25000000000000044</v>
      </c>
      <c r="G27" s="31">
        <v>0.25000000000000044</v>
      </c>
      <c r="H27" s="32">
        <v>0.25000000000000044</v>
      </c>
      <c r="I27" s="32">
        <v>0.309999999999999</v>
      </c>
      <c r="J27" s="32">
        <v>0.17102070023194799</v>
      </c>
      <c r="K27" s="32">
        <v>0.27920528670844103</v>
      </c>
      <c r="L27" s="32">
        <v>0.24368387964901883</v>
      </c>
      <c r="M27" s="32">
        <v>0.25779405833228602</v>
      </c>
      <c r="N27" s="32">
        <v>0.35135280141037201</v>
      </c>
      <c r="O27" s="32">
        <v>0.24365436995144199</v>
      </c>
      <c r="P27" s="32">
        <v>0.228134558289731</v>
      </c>
      <c r="Q27" s="32">
        <v>0.21761069492650609</v>
      </c>
      <c r="R27" s="32">
        <v>0.24882622087216499</v>
      </c>
      <c r="S27" s="32">
        <v>0.25511363936429826</v>
      </c>
      <c r="U27"/>
      <c r="V27"/>
      <c r="W27"/>
    </row>
    <row r="28" spans="2:23" ht="15" customHeight="1" x14ac:dyDescent="0.3">
      <c r="U28"/>
      <c r="V28"/>
      <c r="W28"/>
    </row>
    <row r="29" spans="2:23" ht="15" customHeight="1" x14ac:dyDescent="0.3">
      <c r="B29" s="34">
        <v>9</v>
      </c>
      <c r="C29" s="35" t="s">
        <v>55</v>
      </c>
      <c r="D29" s="36">
        <v>0.91831289541666927</v>
      </c>
      <c r="E29" s="36">
        <v>0.74166463797429882</v>
      </c>
      <c r="F29" s="36">
        <v>0.68188175628490189</v>
      </c>
      <c r="G29" s="36">
        <v>0.64381165101779181</v>
      </c>
      <c r="H29" s="37">
        <v>0.73206656675756454</v>
      </c>
      <c r="I29" s="37">
        <v>0.69477007057246631</v>
      </c>
      <c r="J29" s="37">
        <v>0.62704436763606575</v>
      </c>
      <c r="K29" s="37">
        <v>0.67739679737631764</v>
      </c>
      <c r="L29" s="37">
        <v>0.809208938456347</v>
      </c>
      <c r="M29" s="37">
        <v>0.70347761863083935</v>
      </c>
      <c r="N29" s="29">
        <v>0.77237469815649251</v>
      </c>
      <c r="O29" s="29">
        <v>0.67944172604499009</v>
      </c>
      <c r="P29" s="29">
        <v>0.66926391744586289</v>
      </c>
      <c r="Q29" s="29">
        <v>0.65142056876106624</v>
      </c>
      <c r="R29" s="37">
        <v>0.68962525451022538</v>
      </c>
      <c r="S29" s="37">
        <v>0.70032398233809101</v>
      </c>
      <c r="U29"/>
      <c r="V29"/>
      <c r="W29"/>
    </row>
    <row r="30" spans="2:23" ht="15" customHeight="1" x14ac:dyDescent="0.3">
      <c r="B30" s="34">
        <v>10</v>
      </c>
      <c r="C30" s="35" t="s">
        <v>56</v>
      </c>
      <c r="D30" s="36">
        <v>4.4577079472460146E-2</v>
      </c>
      <c r="E30" s="36">
        <v>0.1539798501714443</v>
      </c>
      <c r="F30" s="36">
        <v>0.20436765546422567</v>
      </c>
      <c r="G30" s="36">
        <v>0.25590158935666812</v>
      </c>
      <c r="H30" s="37">
        <v>0.16841625113922001</v>
      </c>
      <c r="I30" s="37">
        <v>0.15228358319259805</v>
      </c>
      <c r="J30" s="37">
        <v>0.25211410185605077</v>
      </c>
      <c r="K30" s="37">
        <v>0.18494435644418689</v>
      </c>
      <c r="L30" s="37">
        <v>0.10953743181377854</v>
      </c>
      <c r="M30" s="37">
        <v>0.1705676820887051</v>
      </c>
      <c r="N30" s="29">
        <v>0.10682047053155791</v>
      </c>
      <c r="O30" s="29">
        <v>0.18623733777513182</v>
      </c>
      <c r="P30" s="29">
        <v>0.19955332392325176</v>
      </c>
      <c r="Q30" s="29">
        <v>0.21319353470390082</v>
      </c>
      <c r="R30" s="37">
        <v>0.17826128253727205</v>
      </c>
      <c r="S30" s="37">
        <v>0.16584303315842708</v>
      </c>
      <c r="U30"/>
      <c r="V30"/>
      <c r="W30"/>
    </row>
    <row r="32" spans="2:23" ht="15" customHeight="1" x14ac:dyDescent="0.3">
      <c r="B32" s="43" t="s">
        <v>58</v>
      </c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61"/>
      <c r="O32" s="61"/>
      <c r="P32" s="61"/>
      <c r="Q32" s="61"/>
      <c r="R32" s="42"/>
      <c r="S32" s="42"/>
      <c r="U32"/>
      <c r="V32"/>
      <c r="W32"/>
    </row>
    <row r="34" spans="2:23" ht="15" customHeight="1" x14ac:dyDescent="0.3">
      <c r="B34" s="38">
        <v>1</v>
      </c>
      <c r="C34" s="39" t="s">
        <v>105</v>
      </c>
      <c r="D34" s="40">
        <v>201.59314390567488</v>
      </c>
      <c r="E34" s="40">
        <v>233.18657844265294</v>
      </c>
      <c r="F34" s="40">
        <v>260.42925853699398</v>
      </c>
      <c r="G34" s="40">
        <v>302.69737517525607</v>
      </c>
      <c r="H34" s="40">
        <v>997.90635606057776</v>
      </c>
      <c r="I34" s="40">
        <v>288.16606468674553</v>
      </c>
      <c r="J34" s="40">
        <v>334.89041801245884</v>
      </c>
      <c r="K34" s="40">
        <v>347.25325473058365</v>
      </c>
      <c r="L34" s="40">
        <v>351.48178761745498</v>
      </c>
      <c r="M34" s="40">
        <v>1321.7915250472429</v>
      </c>
      <c r="N34" s="62">
        <v>349.42101337745828</v>
      </c>
      <c r="O34" s="62">
        <v>382.40176170280699</v>
      </c>
      <c r="P34" s="62">
        <v>403.86940383600523</v>
      </c>
      <c r="Q34" s="62">
        <v>439.65481822408168</v>
      </c>
      <c r="R34" s="40">
        <v>1575.3469971403522</v>
      </c>
      <c r="S34" s="40">
        <v>416.63574491872726</v>
      </c>
      <c r="U34" s="75">
        <f>(R34/H34)^(1/2)-1</f>
        <v>0.25644424174343983</v>
      </c>
      <c r="V34" s="75">
        <f t="shared" ref="V34:V44" si="5">(S34/N34)-1</f>
        <v>0.19236030166468843</v>
      </c>
      <c r="W34" s="75">
        <f t="shared" ref="W34:W44" si="6">(S34/Q34)-1</f>
        <v>-5.2357150089555327E-2</v>
      </c>
    </row>
    <row r="35" spans="2:23" ht="15" customHeight="1" x14ac:dyDescent="0.3">
      <c r="B35" s="23" t="s">
        <v>43</v>
      </c>
      <c r="C35" s="44" t="s">
        <v>59</v>
      </c>
      <c r="D35" s="26">
        <v>96.923556493781689</v>
      </c>
      <c r="E35" s="26">
        <v>112.85939834653784</v>
      </c>
      <c r="F35" s="26">
        <v>128.06104023503292</v>
      </c>
      <c r="G35" s="26">
        <v>146.477138564591</v>
      </c>
      <c r="H35" s="26">
        <v>484.32113363994347</v>
      </c>
      <c r="I35" s="26">
        <v>164.55971401108965</v>
      </c>
      <c r="J35" s="26">
        <v>189.58860865301034</v>
      </c>
      <c r="K35" s="26">
        <v>193.14026927050682</v>
      </c>
      <c r="L35" s="26">
        <v>203.07331063417146</v>
      </c>
      <c r="M35" s="26">
        <v>750.36190256877819</v>
      </c>
      <c r="N35" s="26">
        <v>230.31267116734747</v>
      </c>
      <c r="O35" s="26">
        <v>242.55790000000025</v>
      </c>
      <c r="P35" s="26">
        <v>259.48480139838711</v>
      </c>
      <c r="Q35" s="26">
        <v>283.5497095678009</v>
      </c>
      <c r="R35" s="26">
        <v>1015.9050821335356</v>
      </c>
      <c r="S35" s="26">
        <v>272.21175542893525</v>
      </c>
      <c r="U35" s="49">
        <f t="shared" ref="U35:U44" si="7">(R35/H35)^(1/2)-1</f>
        <v>0.44830442099576562</v>
      </c>
      <c r="V35" s="49">
        <f t="shared" si="5"/>
        <v>0.1819226187131644</v>
      </c>
      <c r="W35" s="49">
        <f t="shared" si="6"/>
        <v>-3.9985772357684524E-2</v>
      </c>
    </row>
    <row r="36" spans="2:23" ht="15" hidden="1" customHeight="1" outlineLevel="1" x14ac:dyDescent="0.3">
      <c r="B36" s="46" t="s">
        <v>50</v>
      </c>
      <c r="C36" s="27" t="s">
        <v>64</v>
      </c>
      <c r="D36" s="45">
        <v>14.583183691170527</v>
      </c>
      <c r="E36" s="45">
        <v>13.172595454419348</v>
      </c>
      <c r="F36" s="45">
        <v>18.91909961630088</v>
      </c>
      <c r="G36" s="45">
        <v>28.116818294331299</v>
      </c>
      <c r="H36" s="45">
        <v>74.791697056222048</v>
      </c>
      <c r="I36" s="45">
        <v>44.511924297090218</v>
      </c>
      <c r="J36" s="45">
        <v>60.193836437399618</v>
      </c>
      <c r="K36" s="45">
        <v>46.68642298138149</v>
      </c>
      <c r="L36" s="45">
        <v>52.077335391634243</v>
      </c>
      <c r="M36" s="45">
        <v>203.46951910750556</v>
      </c>
      <c r="N36" s="45">
        <v>80.135770300880395</v>
      </c>
      <c r="O36" s="45">
        <v>66.3370374902712</v>
      </c>
      <c r="P36" s="45">
        <v>61.026437835558511</v>
      </c>
      <c r="Q36" s="45">
        <v>66.353817561807645</v>
      </c>
      <c r="R36" s="45">
        <v>273.85306318851769</v>
      </c>
      <c r="S36" s="26"/>
      <c r="U36" s="49">
        <f t="shared" si="7"/>
        <v>0.91351604299141642</v>
      </c>
      <c r="V36" s="49">
        <f t="shared" si="5"/>
        <v>-1</v>
      </c>
      <c r="W36" s="49">
        <f t="shared" si="6"/>
        <v>-1</v>
      </c>
    </row>
    <row r="37" spans="2:23" ht="15" hidden="1" customHeight="1" outlineLevel="1" x14ac:dyDescent="0.3">
      <c r="B37" s="46" t="s">
        <v>51</v>
      </c>
      <c r="C37" s="27" t="s">
        <v>65</v>
      </c>
      <c r="D37" s="45">
        <v>11.276001352</v>
      </c>
      <c r="E37" s="45">
        <v>12.397607903000001</v>
      </c>
      <c r="F37" s="45">
        <v>12.430534001</v>
      </c>
      <c r="G37" s="45">
        <v>15.577045895000001</v>
      </c>
      <c r="H37" s="45">
        <v>51.681189150999998</v>
      </c>
      <c r="I37" s="45">
        <v>10.226310230999999</v>
      </c>
      <c r="J37" s="45">
        <v>11.062672097000002</v>
      </c>
      <c r="K37" s="45">
        <v>-13.568799268000001</v>
      </c>
      <c r="L37" s="45">
        <v>-3.9648509634199955</v>
      </c>
      <c r="M37" s="45">
        <v>3.7553320965800037</v>
      </c>
      <c r="N37" s="45">
        <v>8.0356292547927755</v>
      </c>
      <c r="O37" s="45">
        <v>8.9516803249997388</v>
      </c>
      <c r="P37" s="45">
        <v>9.9412795150889117</v>
      </c>
      <c r="Q37" s="45">
        <v>11.993646461886208</v>
      </c>
      <c r="R37" s="45">
        <v>38.922235556767632</v>
      </c>
      <c r="S37" s="26"/>
      <c r="U37" s="49">
        <f t="shared" si="7"/>
        <v>-0.13217403607687017</v>
      </c>
      <c r="V37" s="49">
        <f t="shared" si="5"/>
        <v>-1</v>
      </c>
      <c r="W37" s="49">
        <f t="shared" si="6"/>
        <v>-1</v>
      </c>
    </row>
    <row r="38" spans="2:23" ht="15" hidden="1" customHeight="1" outlineLevel="1" x14ac:dyDescent="0.3">
      <c r="B38" s="46" t="s">
        <v>52</v>
      </c>
      <c r="C38" s="27" t="s">
        <v>66</v>
      </c>
      <c r="D38" s="45">
        <v>18.525808663333336</v>
      </c>
      <c r="E38" s="45">
        <v>14.906019625465737</v>
      </c>
      <c r="F38" s="45">
        <v>20.480096351208267</v>
      </c>
      <c r="G38" s="45">
        <v>18.946291696451965</v>
      </c>
      <c r="H38" s="45">
        <v>72.858216336459307</v>
      </c>
      <c r="I38" s="45">
        <v>30.745799216089658</v>
      </c>
      <c r="J38" s="45">
        <v>35.244955450010139</v>
      </c>
      <c r="K38" s="45">
        <v>38.637057653022396</v>
      </c>
      <c r="L38" s="45">
        <v>35.021811247041526</v>
      </c>
      <c r="M38" s="45">
        <v>139.64962356616371</v>
      </c>
      <c r="N38" s="45">
        <v>22.501386133614993</v>
      </c>
      <c r="O38" s="45">
        <v>44.391763245534641</v>
      </c>
      <c r="P38" s="45">
        <v>53.919560674393296</v>
      </c>
      <c r="Q38" s="45">
        <v>56.61239631260981</v>
      </c>
      <c r="R38" s="45">
        <v>177.42510636615273</v>
      </c>
      <c r="S38" s="26"/>
      <c r="U38" s="49">
        <f t="shared" si="7"/>
        <v>0.56051615739793892</v>
      </c>
      <c r="V38" s="49">
        <f t="shared" si="5"/>
        <v>-1</v>
      </c>
      <c r="W38" s="49">
        <f t="shared" si="6"/>
        <v>-1</v>
      </c>
    </row>
    <row r="39" spans="2:23" ht="15" hidden="1" customHeight="1" outlineLevel="1" x14ac:dyDescent="0.3">
      <c r="B39" s="46" t="s">
        <v>53</v>
      </c>
      <c r="C39" s="27" t="s">
        <v>67</v>
      </c>
      <c r="D39" s="45">
        <v>13.718262112497413</v>
      </c>
      <c r="E39" s="45">
        <v>26.056650591058386</v>
      </c>
      <c r="F39" s="45">
        <v>24.68606176936089</v>
      </c>
      <c r="G39" s="45">
        <v>42.076531767325292</v>
      </c>
      <c r="H39" s="45">
        <v>106.53750624024198</v>
      </c>
      <c r="I39" s="45">
        <v>28.788678997389439</v>
      </c>
      <c r="J39" s="45">
        <v>40.644837855485846</v>
      </c>
      <c r="K39" s="45">
        <v>44.93566215775445</v>
      </c>
      <c r="L39" s="45">
        <v>49.680217015966285</v>
      </c>
      <c r="M39" s="45">
        <v>164.04939602659604</v>
      </c>
      <c r="N39" s="45">
        <v>34.689742382143933</v>
      </c>
      <c r="O39" s="45">
        <v>39.569226944359301</v>
      </c>
      <c r="P39" s="45">
        <v>54.141078227374663</v>
      </c>
      <c r="Q39" s="45">
        <v>63.87717448610006</v>
      </c>
      <c r="R39" s="45">
        <v>192.27722203997763</v>
      </c>
      <c r="S39" s="26"/>
      <c r="U39" s="49">
        <f t="shared" si="7"/>
        <v>0.34342261856346834</v>
      </c>
      <c r="V39" s="49">
        <f t="shared" si="5"/>
        <v>-1</v>
      </c>
      <c r="W39" s="49">
        <f t="shared" si="6"/>
        <v>-1</v>
      </c>
    </row>
    <row r="40" spans="2:23" ht="15" hidden="1" customHeight="1" outlineLevel="1" x14ac:dyDescent="0.3">
      <c r="B40" s="46" t="s">
        <v>70</v>
      </c>
      <c r="C40" s="27" t="s">
        <v>68</v>
      </c>
      <c r="D40" s="45">
        <v>30.634826772444484</v>
      </c>
      <c r="E40" s="45">
        <v>38.330413686607002</v>
      </c>
      <c r="F40" s="45">
        <v>35.771613083960617</v>
      </c>
      <c r="G40" s="45">
        <v>40.067509149450252</v>
      </c>
      <c r="H40" s="45">
        <v>143.94097819246235</v>
      </c>
      <c r="I40" s="45">
        <v>45.104139724999996</v>
      </c>
      <c r="J40" s="45">
        <v>48.093380983999992</v>
      </c>
      <c r="K40" s="45">
        <v>49.091301911999992</v>
      </c>
      <c r="L40" s="45">
        <v>50.521940991550004</v>
      </c>
      <c r="M40" s="45">
        <v>192.81076361254998</v>
      </c>
      <c r="N40" s="45">
        <v>43.084740955089892</v>
      </c>
      <c r="O40" s="45">
        <v>49.110299999999967</v>
      </c>
      <c r="P40" s="45">
        <v>44.635958908589899</v>
      </c>
      <c r="Q40" s="45">
        <v>42.361958388849956</v>
      </c>
      <c r="R40" s="45">
        <v>179.19295825252973</v>
      </c>
      <c r="S40" s="26"/>
      <c r="U40" s="49">
        <f t="shared" si="7"/>
        <v>0.11575346628197059</v>
      </c>
      <c r="V40" s="49">
        <f t="shared" si="5"/>
        <v>-1</v>
      </c>
      <c r="W40" s="49">
        <f t="shared" si="6"/>
        <v>-1</v>
      </c>
    </row>
    <row r="41" spans="2:23" ht="15" hidden="1" customHeight="1" outlineLevel="1" x14ac:dyDescent="0.3">
      <c r="B41" s="46" t="s">
        <v>71</v>
      </c>
      <c r="C41" s="27" t="s">
        <v>69</v>
      </c>
      <c r="D41" s="45">
        <v>8.1857936142958714</v>
      </c>
      <c r="E41" s="45">
        <v>7.9961902248032111</v>
      </c>
      <c r="F41" s="45">
        <v>15.773635413202252</v>
      </c>
      <c r="G41" s="45">
        <v>1.6929417620322109</v>
      </c>
      <c r="H41" s="45">
        <v>34.51194551433354</v>
      </c>
      <c r="I41" s="45">
        <v>5.182861544520339</v>
      </c>
      <c r="J41" s="45">
        <v>-5.6510741708852406</v>
      </c>
      <c r="K41" s="45">
        <v>27.358623834348506</v>
      </c>
      <c r="L41" s="45">
        <v>19.736856951399375</v>
      </c>
      <c r="M41" s="45">
        <v>46.627268159382965</v>
      </c>
      <c r="N41" s="45">
        <v>41.865564714699239</v>
      </c>
      <c r="O41" s="45">
        <v>34.198632409671909</v>
      </c>
      <c r="P41" s="45">
        <v>35.821291987565949</v>
      </c>
      <c r="Q41" s="45">
        <v>42.351724261316974</v>
      </c>
      <c r="R41" s="45">
        <v>154.23721337325406</v>
      </c>
      <c r="S41" s="26"/>
      <c r="U41" s="49">
        <f t="shared" si="7"/>
        <v>1.1140237594642364</v>
      </c>
      <c r="V41" s="49">
        <f t="shared" si="5"/>
        <v>-1</v>
      </c>
      <c r="W41" s="49">
        <f t="shared" si="6"/>
        <v>-1</v>
      </c>
    </row>
    <row r="42" spans="2:23" ht="15" customHeight="1" collapsed="1" x14ac:dyDescent="0.3">
      <c r="B42" s="23" t="s">
        <v>44</v>
      </c>
      <c r="C42" s="44" t="s">
        <v>60</v>
      </c>
      <c r="D42" s="26">
        <v>0</v>
      </c>
      <c r="E42" s="26">
        <v>0</v>
      </c>
      <c r="F42" s="26">
        <v>-4.8723799000000012E-2</v>
      </c>
      <c r="G42" s="26">
        <v>0.322849673</v>
      </c>
      <c r="H42" s="26">
        <v>0.27412587399999999</v>
      </c>
      <c r="I42" s="26">
        <v>1.1568089616943578</v>
      </c>
      <c r="J42" s="26">
        <v>3.0920501611800821</v>
      </c>
      <c r="K42" s="26">
        <v>5.8069038894098002</v>
      </c>
      <c r="L42" s="26">
        <v>9.5586305082791529</v>
      </c>
      <c r="M42" s="26">
        <v>19.614393520563393</v>
      </c>
      <c r="N42" s="26">
        <v>7.0427872269999989</v>
      </c>
      <c r="O42" s="26">
        <v>41.359100000000005</v>
      </c>
      <c r="P42" s="26">
        <v>10.482685147999998</v>
      </c>
      <c r="Q42" s="26">
        <v>9.277830680000001</v>
      </c>
      <c r="R42" s="26">
        <v>68.162403054999999</v>
      </c>
      <c r="S42" s="26">
        <v>12.891553827888764</v>
      </c>
      <c r="U42" s="49">
        <f t="shared" si="7"/>
        <v>14.768755953464353</v>
      </c>
      <c r="V42" s="49">
        <f t="shared" si="5"/>
        <v>0.83046191974482686</v>
      </c>
      <c r="W42" s="49">
        <f t="shared" si="6"/>
        <v>0.38950087283644663</v>
      </c>
    </row>
    <row r="43" spans="2:23" ht="15" customHeight="1" x14ac:dyDescent="0.3">
      <c r="B43" s="23" t="s">
        <v>62</v>
      </c>
      <c r="C43" s="44" t="s">
        <v>61</v>
      </c>
      <c r="D43" s="26">
        <v>40.190306890380946</v>
      </c>
      <c r="E43" s="26">
        <v>36.097453777011062</v>
      </c>
      <c r="F43" s="26">
        <v>43.375032433802453</v>
      </c>
      <c r="G43" s="26">
        <v>46.854649762082929</v>
      </c>
      <c r="H43" s="26">
        <v>166.51744286327738</v>
      </c>
      <c r="I43" s="26">
        <v>46.018354335000019</v>
      </c>
      <c r="J43" s="26">
        <v>43.787580256999995</v>
      </c>
      <c r="K43" s="26">
        <v>43.461717738000026</v>
      </c>
      <c r="L43" s="26">
        <v>37.291417888860011</v>
      </c>
      <c r="M43" s="26">
        <v>170.55907021886003</v>
      </c>
      <c r="N43" s="26">
        <v>30.981312388069991</v>
      </c>
      <c r="O43" s="26">
        <v>33.347607010000004</v>
      </c>
      <c r="P43" s="26">
        <v>42.598769947159965</v>
      </c>
      <c r="Q43" s="26">
        <v>51.456055741579966</v>
      </c>
      <c r="R43" s="26">
        <v>158.38374508680994</v>
      </c>
      <c r="S43" s="26">
        <v>44.690938788709992</v>
      </c>
      <c r="U43" s="49">
        <f t="shared" si="7"/>
        <v>-2.4728714922370831E-2</v>
      </c>
      <c r="V43" s="49">
        <f t="shared" si="5"/>
        <v>0.44251277121233845</v>
      </c>
      <c r="W43" s="49">
        <f t="shared" si="6"/>
        <v>-0.13147367895521189</v>
      </c>
    </row>
    <row r="44" spans="2:23" ht="15" customHeight="1" x14ac:dyDescent="0.3">
      <c r="B44" s="23" t="s">
        <v>63</v>
      </c>
      <c r="C44" s="44" t="s">
        <v>78</v>
      </c>
      <c r="D44" s="26">
        <v>64.479280521512237</v>
      </c>
      <c r="E44" s="26">
        <v>84.229726319104046</v>
      </c>
      <c r="F44" s="26">
        <v>89.041909667158563</v>
      </c>
      <c r="G44" s="26">
        <v>109.04273717558216</v>
      </c>
      <c r="H44" s="26">
        <v>346.79365368335698</v>
      </c>
      <c r="I44" s="26">
        <v>76.431187378961482</v>
      </c>
      <c r="J44" s="26">
        <v>98.422178941268427</v>
      </c>
      <c r="K44" s="26">
        <v>104.84436383266703</v>
      </c>
      <c r="L44" s="26">
        <v>101.55842858614434</v>
      </c>
      <c r="M44" s="26">
        <v>381.25615873904133</v>
      </c>
      <c r="N44" s="26">
        <v>81.084242595040877</v>
      </c>
      <c r="O44" s="26">
        <v>65.13715469280676</v>
      </c>
      <c r="P44" s="26">
        <v>91.303147342458203</v>
      </c>
      <c r="Q44" s="26">
        <v>95.371222234700781</v>
      </c>
      <c r="R44" s="26">
        <v>332.89576686500664</v>
      </c>
      <c r="S44" s="26">
        <v>86.84149687319325</v>
      </c>
      <c r="U44" s="49">
        <f t="shared" si="7"/>
        <v>-2.024256990319151E-2</v>
      </c>
      <c r="V44" s="49">
        <f t="shared" si="5"/>
        <v>7.1003367533514883E-2</v>
      </c>
      <c r="W44" s="49">
        <f t="shared" si="6"/>
        <v>-8.9437098127111869E-2</v>
      </c>
    </row>
    <row r="46" spans="2:23" ht="15" customHeight="1" x14ac:dyDescent="0.3">
      <c r="B46" s="38">
        <v>2</v>
      </c>
      <c r="C46" s="39" t="s">
        <v>79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62"/>
      <c r="O46" s="62"/>
      <c r="P46" s="62"/>
      <c r="Q46" s="62"/>
      <c r="R46" s="40"/>
      <c r="S46" s="40"/>
      <c r="U46"/>
      <c r="V46"/>
      <c r="W46"/>
    </row>
    <row r="47" spans="2:23" ht="15" customHeight="1" x14ac:dyDescent="0.3">
      <c r="B47" s="23" t="s">
        <v>43</v>
      </c>
      <c r="C47" s="44" t="s">
        <v>59</v>
      </c>
      <c r="D47" s="47">
        <f t="shared" ref="D47:G47" si="8">D35/D$34</f>
        <v>0.48078796042355526</v>
      </c>
      <c r="E47" s="47">
        <f t="shared" si="8"/>
        <v>0.48398753950709517</v>
      </c>
      <c r="F47" s="47">
        <f t="shared" si="8"/>
        <v>0.49173061795912554</v>
      </c>
      <c r="G47" s="47">
        <f t="shared" si="8"/>
        <v>0.48390620658597883</v>
      </c>
      <c r="H47" s="47">
        <f>H35/H$34</f>
        <v>0.48533725704673519</v>
      </c>
      <c r="I47" s="47">
        <f t="shared" ref="I47:S47" si="9">I35/I$34</f>
        <v>0.57105861576718386</v>
      </c>
      <c r="J47" s="47">
        <f t="shared" si="9"/>
        <v>0.56612132941336391</v>
      </c>
      <c r="K47" s="47">
        <f t="shared" si="9"/>
        <v>0.55619426640177827</v>
      </c>
      <c r="L47" s="47">
        <f t="shared" si="9"/>
        <v>0.57776339425925527</v>
      </c>
      <c r="M47" s="47">
        <f t="shared" si="9"/>
        <v>0.56768551496194464</v>
      </c>
      <c r="N47" s="47">
        <f t="shared" si="9"/>
        <v>0.65912656179768647</v>
      </c>
      <c r="O47" s="47">
        <f t="shared" si="9"/>
        <v>0.63430120959670189</v>
      </c>
      <c r="P47" s="47">
        <f t="shared" si="9"/>
        <v>0.64249680449612179</v>
      </c>
      <c r="Q47" s="47">
        <f t="shared" si="9"/>
        <v>0.64493711387755637</v>
      </c>
      <c r="R47" s="47">
        <f t="shared" si="9"/>
        <v>0.64487702327021079</v>
      </c>
      <c r="S47" s="47">
        <f t="shared" si="9"/>
        <v>0.65335670006431001</v>
      </c>
      <c r="U47"/>
      <c r="V47"/>
      <c r="W47"/>
    </row>
    <row r="48" spans="2:23" ht="15" hidden="1" customHeight="1" outlineLevel="1" x14ac:dyDescent="0.3">
      <c r="B48" s="46" t="s">
        <v>50</v>
      </c>
      <c r="C48" s="27" t="s">
        <v>64</v>
      </c>
      <c r="D48" s="48">
        <f t="shared" ref="D48:G48" si="10">D36/D$34</f>
        <v>7.2339680847449739E-2</v>
      </c>
      <c r="E48" s="48">
        <f t="shared" si="10"/>
        <v>5.648950956951776E-2</v>
      </c>
      <c r="F48" s="48">
        <f t="shared" si="10"/>
        <v>7.2645829898614941E-2</v>
      </c>
      <c r="G48" s="48">
        <f t="shared" si="10"/>
        <v>9.2887552388097816E-2</v>
      </c>
      <c r="H48" s="48">
        <f t="shared" ref="H48:R48" si="11">H36/H$34</f>
        <v>7.494861276510581E-2</v>
      </c>
      <c r="I48" s="48">
        <f t="shared" si="11"/>
        <v>0.15446622538804997</v>
      </c>
      <c r="J48" s="48">
        <f t="shared" si="11"/>
        <v>0.17974188928618509</v>
      </c>
      <c r="K48" s="48">
        <f t="shared" si="11"/>
        <v>0.13444488236000304</v>
      </c>
      <c r="L48" s="48">
        <f t="shared" si="11"/>
        <v>0.14816510336038824</v>
      </c>
      <c r="M48" s="48">
        <f t="shared" si="11"/>
        <v>0.1539346525165784</v>
      </c>
      <c r="N48" s="48">
        <f t="shared" si="11"/>
        <v>0.22933872673053751</v>
      </c>
      <c r="O48" s="48">
        <f t="shared" si="11"/>
        <v>0.17347471725777946</v>
      </c>
      <c r="P48" s="48">
        <f t="shared" si="11"/>
        <v>0.15110438487273684</v>
      </c>
      <c r="Q48" s="48">
        <f t="shared" si="11"/>
        <v>0.15092253015634796</v>
      </c>
      <c r="R48" s="48">
        <f t="shared" si="11"/>
        <v>0.17383666181839894</v>
      </c>
      <c r="S48" s="47"/>
      <c r="U48"/>
      <c r="V48"/>
      <c r="W48"/>
    </row>
    <row r="49" spans="2:23" ht="15" hidden="1" customHeight="1" outlineLevel="1" x14ac:dyDescent="0.3">
      <c r="B49" s="46" t="s">
        <v>51</v>
      </c>
      <c r="C49" s="27" t="s">
        <v>65</v>
      </c>
      <c r="D49" s="48">
        <f t="shared" ref="D49:G49" si="12">D37/D$34</f>
        <v>5.5934448630237263E-2</v>
      </c>
      <c r="E49" s="48">
        <f t="shared" si="12"/>
        <v>5.3166044057072162E-2</v>
      </c>
      <c r="F49" s="48">
        <f t="shared" si="12"/>
        <v>4.7730942639973156E-2</v>
      </c>
      <c r="G49" s="48">
        <f t="shared" si="12"/>
        <v>5.1460789463341684E-2</v>
      </c>
      <c r="H49" s="48">
        <f t="shared" ref="H49:R49" si="13">H37/H$34</f>
        <v>5.178961817120914E-2</v>
      </c>
      <c r="I49" s="48">
        <f t="shared" si="13"/>
        <v>3.5487559029952521E-2</v>
      </c>
      <c r="J49" s="48">
        <f t="shared" si="13"/>
        <v>3.3033707451696752E-2</v>
      </c>
      <c r="K49" s="48">
        <f t="shared" si="13"/>
        <v>-3.9074649648791197E-2</v>
      </c>
      <c r="L49" s="48">
        <f t="shared" si="13"/>
        <v>-1.1280388068741848E-2</v>
      </c>
      <c r="M49" s="48">
        <f t="shared" si="13"/>
        <v>2.8410925818621677E-3</v>
      </c>
      <c r="N49" s="48">
        <f t="shared" si="13"/>
        <v>2.2996983430164725E-2</v>
      </c>
      <c r="O49" s="48">
        <f t="shared" si="13"/>
        <v>2.3409098025957212E-2</v>
      </c>
      <c r="P49" s="48">
        <f t="shared" si="13"/>
        <v>2.4615084531448332E-2</v>
      </c>
      <c r="Q49" s="48">
        <f t="shared" si="13"/>
        <v>2.7279688439063868E-2</v>
      </c>
      <c r="R49" s="48">
        <f t="shared" si="13"/>
        <v>2.4707087154399125E-2</v>
      </c>
      <c r="S49" s="47"/>
      <c r="U49"/>
      <c r="V49"/>
      <c r="W49"/>
    </row>
    <row r="50" spans="2:23" ht="15" hidden="1" customHeight="1" outlineLevel="1" x14ac:dyDescent="0.3">
      <c r="B50" s="46" t="s">
        <v>52</v>
      </c>
      <c r="C50" s="27" t="s">
        <v>72</v>
      </c>
      <c r="D50" s="48">
        <f t="shared" ref="D50:G50" si="14">D38/D$34</f>
        <v>9.1897017450164542E-2</v>
      </c>
      <c r="E50" s="48">
        <f t="shared" si="14"/>
        <v>6.3923145684525493E-2</v>
      </c>
      <c r="F50" s="48">
        <f t="shared" si="14"/>
        <v>7.8639767537099017E-2</v>
      </c>
      <c r="G50" s="48">
        <f t="shared" si="14"/>
        <v>6.2591529528402481E-2</v>
      </c>
      <c r="H50" s="48">
        <f t="shared" ref="H50:R50" si="15">H38/H$34</f>
        <v>7.3011075532258121E-2</v>
      </c>
      <c r="I50" s="48">
        <f t="shared" si="15"/>
        <v>0.10669472565935985</v>
      </c>
      <c r="J50" s="48">
        <f t="shared" si="15"/>
        <v>0.10524324840103048</v>
      </c>
      <c r="K50" s="48">
        <f t="shared" si="15"/>
        <v>0.11126478190391317</v>
      </c>
      <c r="L50" s="48">
        <f t="shared" si="15"/>
        <v>9.9640472083744186E-2</v>
      </c>
      <c r="M50" s="48">
        <f t="shared" si="15"/>
        <v>0.10565177709183179</v>
      </c>
      <c r="N50" s="48">
        <f t="shared" si="15"/>
        <v>6.4396201923059823E-2</v>
      </c>
      <c r="O50" s="48">
        <f t="shared" si="15"/>
        <v>0.11608671217376555</v>
      </c>
      <c r="P50" s="48">
        <f t="shared" si="15"/>
        <v>0.13350741641297445</v>
      </c>
      <c r="Q50" s="48">
        <f t="shared" si="15"/>
        <v>0.12876555417108113</v>
      </c>
      <c r="R50" s="48">
        <f t="shared" si="15"/>
        <v>0.11262604790450838</v>
      </c>
      <c r="S50" s="47"/>
      <c r="U50"/>
      <c r="V50"/>
      <c r="W50"/>
    </row>
    <row r="51" spans="2:23" ht="15" hidden="1" customHeight="1" outlineLevel="1" x14ac:dyDescent="0.3">
      <c r="B51" s="46" t="s">
        <v>53</v>
      </c>
      <c r="C51" s="27" t="s">
        <v>67</v>
      </c>
      <c r="D51" s="48">
        <f t="shared" ref="D51:G51" si="16">D39/D$34</f>
        <v>6.8049249328222025E-2</v>
      </c>
      <c r="E51" s="48">
        <f t="shared" si="16"/>
        <v>0.11174163952779315</v>
      </c>
      <c r="F51" s="48">
        <f t="shared" si="16"/>
        <v>9.4789893839267808E-2</v>
      </c>
      <c r="G51" s="48">
        <f t="shared" si="16"/>
        <v>0.13900527463432338</v>
      </c>
      <c r="H51" s="48">
        <f t="shared" ref="H51:R51" si="17">H39/H$34</f>
        <v>0.10676102581490586</v>
      </c>
      <c r="I51" s="48">
        <f t="shared" si="17"/>
        <v>9.99030854958044E-2</v>
      </c>
      <c r="J51" s="48">
        <f t="shared" si="17"/>
        <v>0.12136757479270054</v>
      </c>
      <c r="K51" s="48">
        <f t="shared" si="17"/>
        <v>0.12940314178658388</v>
      </c>
      <c r="L51" s="48">
        <f t="shared" si="17"/>
        <v>0.14134506755734705</v>
      </c>
      <c r="M51" s="48">
        <f t="shared" si="17"/>
        <v>0.12411139950434519</v>
      </c>
      <c r="N51" s="48">
        <f t="shared" si="17"/>
        <v>9.9277779681414616E-2</v>
      </c>
      <c r="O51" s="48">
        <f t="shared" si="17"/>
        <v>0.10347553517578066</v>
      </c>
      <c r="P51" s="48">
        <f t="shared" si="17"/>
        <v>0.13405590449074753</v>
      </c>
      <c r="Q51" s="48">
        <f t="shared" si="17"/>
        <v>0.14528937666172323</v>
      </c>
      <c r="R51" s="48">
        <f t="shared" si="17"/>
        <v>0.12205388551792637</v>
      </c>
      <c r="S51" s="47"/>
      <c r="U51"/>
      <c r="V51"/>
      <c r="W51"/>
    </row>
    <row r="52" spans="2:23" ht="15" hidden="1" customHeight="1" outlineLevel="1" x14ac:dyDescent="0.3">
      <c r="B52" s="46" t="s">
        <v>70</v>
      </c>
      <c r="C52" s="27" t="s">
        <v>68</v>
      </c>
      <c r="D52" s="48">
        <f t="shared" ref="D52:G52" si="18">D40/D$34</f>
        <v>0.15196363417388078</v>
      </c>
      <c r="E52" s="48">
        <f t="shared" si="18"/>
        <v>0.16437658609083933</v>
      </c>
      <c r="F52" s="48">
        <f t="shared" si="18"/>
        <v>0.13735635268062346</v>
      </c>
      <c r="G52" s="48">
        <f t="shared" si="18"/>
        <v>0.13236820810306638</v>
      </c>
      <c r="H52" s="48">
        <f t="shared" ref="H52:R52" si="19">H40/H$34</f>
        <v>0.14424297161579</v>
      </c>
      <c r="I52" s="48">
        <f t="shared" si="19"/>
        <v>0.15652134394808426</v>
      </c>
      <c r="J52" s="48">
        <f t="shared" si="19"/>
        <v>0.14360930739502611</v>
      </c>
      <c r="K52" s="48">
        <f t="shared" si="19"/>
        <v>0.14137031472919517</v>
      </c>
      <c r="L52" s="48">
        <f t="shared" si="19"/>
        <v>0.14373985444314677</v>
      </c>
      <c r="M52" s="48">
        <f t="shared" si="19"/>
        <v>0.14587078216109656</v>
      </c>
      <c r="N52" s="48">
        <f t="shared" si="19"/>
        <v>0.12330323393730207</v>
      </c>
      <c r="O52" s="48">
        <f t="shared" si="19"/>
        <v>0.12842592508286416</v>
      </c>
      <c r="P52" s="48">
        <f t="shared" si="19"/>
        <v>0.1105207735090394</v>
      </c>
      <c r="Q52" s="48">
        <f t="shared" si="19"/>
        <v>9.6352767291314131E-2</v>
      </c>
      <c r="R52" s="48">
        <f t="shared" si="19"/>
        <v>0.11374824630878763</v>
      </c>
      <c r="S52" s="47"/>
      <c r="U52"/>
      <c r="V52"/>
      <c r="W52"/>
    </row>
    <row r="53" spans="2:23" ht="15" hidden="1" customHeight="1" outlineLevel="1" x14ac:dyDescent="0.3">
      <c r="B53" s="46" t="s">
        <v>71</v>
      </c>
      <c r="C53" s="27" t="s">
        <v>73</v>
      </c>
      <c r="D53" s="48">
        <f t="shared" ref="D53:G53" si="20">D41/D$34</f>
        <v>4.0605515920352886E-2</v>
      </c>
      <c r="E53" s="48">
        <f t="shared" si="20"/>
        <v>3.4290953957153654E-2</v>
      </c>
      <c r="F53" s="48">
        <f t="shared" si="20"/>
        <v>6.0567831363547063E-2</v>
      </c>
      <c r="G53" s="48">
        <f t="shared" si="20"/>
        <v>5.5928524687471424E-3</v>
      </c>
      <c r="H53" s="48">
        <f t="shared" ref="H53:R53" si="21">H41/H$34</f>
        <v>3.4584352835045476E-2</v>
      </c>
      <c r="I53" s="48">
        <f t="shared" si="21"/>
        <v>1.7985676245932818E-2</v>
      </c>
      <c r="J53" s="48">
        <f t="shared" si="21"/>
        <v>-1.6874397913275038E-2</v>
      </c>
      <c r="K53" s="48">
        <f t="shared" si="21"/>
        <v>7.8785795270874245E-2</v>
      </c>
      <c r="L53" s="48">
        <f t="shared" si="21"/>
        <v>5.6153284883370784E-2</v>
      </c>
      <c r="M53" s="48">
        <f t="shared" si="21"/>
        <v>3.5275811106230563E-2</v>
      </c>
      <c r="N53" s="48">
        <f t="shared" si="21"/>
        <v>0.1198141013616557</v>
      </c>
      <c r="O53" s="48">
        <f t="shared" si="21"/>
        <v>8.9431158102901795E-2</v>
      </c>
      <c r="P53" s="48">
        <f t="shared" si="21"/>
        <v>8.8695235755248014E-2</v>
      </c>
      <c r="Q53" s="48">
        <f t="shared" si="21"/>
        <v>9.6329489649153124E-2</v>
      </c>
      <c r="R53" s="48">
        <f t="shared" si="21"/>
        <v>9.7906819039381851E-2</v>
      </c>
      <c r="S53" s="47"/>
      <c r="U53"/>
      <c r="V53"/>
      <c r="W53"/>
    </row>
    <row r="54" spans="2:23" ht="15" customHeight="1" collapsed="1" x14ac:dyDescent="0.3">
      <c r="B54" s="23" t="s">
        <v>44</v>
      </c>
      <c r="C54" s="44" t="s">
        <v>60</v>
      </c>
      <c r="D54" s="47">
        <f t="shared" ref="D54:G54" si="22">D42/D$34</f>
        <v>0</v>
      </c>
      <c r="E54" s="47">
        <f t="shared" si="22"/>
        <v>0</v>
      </c>
      <c r="F54" s="47">
        <f t="shared" si="22"/>
        <v>-1.8709034182147699E-4</v>
      </c>
      <c r="G54" s="47">
        <f t="shared" si="22"/>
        <v>1.066575727037858E-3</v>
      </c>
      <c r="H54" s="47">
        <f t="shared" ref="H54:S54" si="23">H42/H$34</f>
        <v>2.7470100008397902E-4</v>
      </c>
      <c r="I54" s="47">
        <f t="shared" si="23"/>
        <v>4.0143830362255918E-3</v>
      </c>
      <c r="J54" s="47">
        <f t="shared" si="23"/>
        <v>9.2330206983260096E-3</v>
      </c>
      <c r="K54" s="47">
        <f t="shared" si="23"/>
        <v>1.6722388661022301E-2</v>
      </c>
      <c r="L54" s="47">
        <f t="shared" si="23"/>
        <v>2.7195236979625684E-2</v>
      </c>
      <c r="M54" s="47">
        <f t="shared" si="23"/>
        <v>1.4839248965423912E-2</v>
      </c>
      <c r="N54" s="47">
        <f t="shared" si="23"/>
        <v>2.0155591556802292E-2</v>
      </c>
      <c r="O54" s="47">
        <f t="shared" si="23"/>
        <v>0.1081561439880166</v>
      </c>
      <c r="P54" s="47">
        <f t="shared" si="23"/>
        <v>2.5955630826287067E-2</v>
      </c>
      <c r="Q54" s="47">
        <f t="shared" si="23"/>
        <v>2.1102533841153789E-2</v>
      </c>
      <c r="R54" s="47">
        <f t="shared" si="23"/>
        <v>4.3268183567640506E-2</v>
      </c>
      <c r="S54" s="47">
        <f t="shared" si="23"/>
        <v>3.0942025462562046E-2</v>
      </c>
      <c r="U54"/>
      <c r="V54"/>
      <c r="W54"/>
    </row>
    <row r="55" spans="2:23" ht="15" customHeight="1" x14ac:dyDescent="0.3">
      <c r="B55" s="23" t="s">
        <v>62</v>
      </c>
      <c r="C55" s="44" t="s">
        <v>61</v>
      </c>
      <c r="D55" s="47">
        <f t="shared" ref="D55:G55" si="24">D43/D$34</f>
        <v>0.19936346103707736</v>
      </c>
      <c r="E55" s="47">
        <f t="shared" si="24"/>
        <v>0.15480073517991272</v>
      </c>
      <c r="F55" s="47">
        <f t="shared" si="24"/>
        <v>0.16655207128979721</v>
      </c>
      <c r="G55" s="47">
        <f t="shared" si="24"/>
        <v>0.15479040654037707</v>
      </c>
      <c r="H55" s="47">
        <f t="shared" ref="H55:S55" si="25">H43/H$34</f>
        <v>0.16686680253309155</v>
      </c>
      <c r="I55" s="47">
        <f t="shared" si="25"/>
        <v>0.15969387091094447</v>
      </c>
      <c r="J55" s="47">
        <f t="shared" si="25"/>
        <v>0.1307519651260102</v>
      </c>
      <c r="K55" s="47">
        <f t="shared" si="25"/>
        <v>0.12515856121123986</v>
      </c>
      <c r="L55" s="47">
        <f t="shared" si="25"/>
        <v>0.10609772455535353</v>
      </c>
      <c r="M55" s="47">
        <f t="shared" si="25"/>
        <v>0.12903628672665607</v>
      </c>
      <c r="N55" s="47">
        <f t="shared" si="25"/>
        <v>8.8664708766678438E-2</v>
      </c>
      <c r="O55" s="47">
        <f t="shared" si="25"/>
        <v>8.7205683523803756E-2</v>
      </c>
      <c r="P55" s="47">
        <f t="shared" si="25"/>
        <v>0.10547659600492434</v>
      </c>
      <c r="Q55" s="47">
        <f t="shared" si="25"/>
        <v>0.11703739754161872</v>
      </c>
      <c r="R55" s="47">
        <f t="shared" si="25"/>
        <v>0.10053895768634843</v>
      </c>
      <c r="S55" s="47">
        <f t="shared" si="25"/>
        <v>0.10726621355406703</v>
      </c>
      <c r="U55"/>
      <c r="V55"/>
      <c r="W55"/>
    </row>
    <row r="56" spans="2:23" ht="15" customHeight="1" x14ac:dyDescent="0.3">
      <c r="B56" s="23" t="s">
        <v>63</v>
      </c>
      <c r="C56" s="44" t="s">
        <v>78</v>
      </c>
      <c r="D56" s="47">
        <f t="shared" ref="D56:G56" si="26">D44/D$34</f>
        <v>0.31984857853936738</v>
      </c>
      <c r="E56" s="47">
        <f t="shared" si="26"/>
        <v>0.36121172531299212</v>
      </c>
      <c r="F56" s="47">
        <f t="shared" si="26"/>
        <v>0.34190440109289855</v>
      </c>
      <c r="G56" s="47">
        <f t="shared" si="26"/>
        <v>0.36023681114660633</v>
      </c>
      <c r="H56" s="47">
        <f t="shared" ref="H56:S56" si="27">H44/H$34</f>
        <v>0.34752123942008933</v>
      </c>
      <c r="I56" s="47">
        <f t="shared" si="27"/>
        <v>0.26523313028564605</v>
      </c>
      <c r="J56" s="47">
        <f t="shared" si="27"/>
        <v>0.29389368476229993</v>
      </c>
      <c r="K56" s="47">
        <f t="shared" si="27"/>
        <v>0.3019247837259596</v>
      </c>
      <c r="L56" s="47">
        <f t="shared" si="27"/>
        <v>0.28894364420576552</v>
      </c>
      <c r="M56" s="47">
        <f t="shared" si="27"/>
        <v>0.28843894934597547</v>
      </c>
      <c r="N56" s="47">
        <f t="shared" si="27"/>
        <v>0.232053137878833</v>
      </c>
      <c r="O56" s="47">
        <f t="shared" si="27"/>
        <v>0.17033696289147776</v>
      </c>
      <c r="P56" s="47">
        <f t="shared" si="27"/>
        <v>0.22607096867266691</v>
      </c>
      <c r="Q56" s="47">
        <f t="shared" si="27"/>
        <v>0.21692295473967108</v>
      </c>
      <c r="R56" s="47">
        <f t="shared" si="27"/>
        <v>0.21131583547580024</v>
      </c>
      <c r="S56" s="47">
        <f t="shared" si="27"/>
        <v>0.20843506091906094</v>
      </c>
      <c r="U56"/>
      <c r="V56"/>
      <c r="W56"/>
    </row>
    <row r="58" spans="2:23" ht="15" customHeight="1" x14ac:dyDescent="0.3">
      <c r="B58" s="38">
        <v>3</v>
      </c>
      <c r="C58" s="39" t="s">
        <v>106</v>
      </c>
      <c r="D58" s="40">
        <f t="shared" ref="D58:G58" si="28">D59+D66+D67</f>
        <v>128589.42161569645</v>
      </c>
      <c r="E58" s="40">
        <f t="shared" si="28"/>
        <v>134274.53282236677</v>
      </c>
      <c r="F58" s="40">
        <f t="shared" si="28"/>
        <v>155309.20069299836</v>
      </c>
      <c r="G58" s="40">
        <f t="shared" si="28"/>
        <v>166677.15897069243</v>
      </c>
      <c r="H58" s="40">
        <f>H59+H66+H67</f>
        <v>166677.15897069243</v>
      </c>
      <c r="I58" s="40">
        <f t="shared" ref="I58:S58" si="29">I59+I66+I67</f>
        <v>179752.79616473516</v>
      </c>
      <c r="J58" s="40">
        <f t="shared" si="29"/>
        <v>193907.30490195245</v>
      </c>
      <c r="K58" s="40">
        <f t="shared" si="29"/>
        <v>204397.73015831987</v>
      </c>
      <c r="L58" s="40">
        <f t="shared" si="29"/>
        <v>213475.05915615018</v>
      </c>
      <c r="M58" s="40">
        <f t="shared" si="29"/>
        <v>213475.05915615018</v>
      </c>
      <c r="N58" s="62">
        <f t="shared" si="29"/>
        <v>205739.56145451893</v>
      </c>
      <c r="O58" s="62">
        <f t="shared" si="29"/>
        <v>223384.65952474196</v>
      </c>
      <c r="P58" s="62">
        <f t="shared" si="29"/>
        <v>232976.9893789005</v>
      </c>
      <c r="Q58" s="62">
        <f t="shared" si="29"/>
        <v>228428.64901571878</v>
      </c>
      <c r="R58" s="40">
        <f t="shared" si="29"/>
        <v>228428.64901571878</v>
      </c>
      <c r="S58" s="40">
        <f t="shared" si="29"/>
        <v>254245.58759407673</v>
      </c>
      <c r="U58" s="75">
        <f>(R58/H58)^(1/2)-1</f>
        <v>0.17067741790118562</v>
      </c>
      <c r="V58" s="75">
        <f t="shared" ref="V58:V59" si="30">(S58/N58)-1</f>
        <v>0.23576421470248254</v>
      </c>
      <c r="W58" s="75">
        <f t="shared" ref="W58:W59" si="31">(S58/Q58)-1</f>
        <v>0.11301970523225147</v>
      </c>
    </row>
    <row r="59" spans="2:23" ht="15" customHeight="1" x14ac:dyDescent="0.3">
      <c r="B59" s="23" t="s">
        <v>43</v>
      </c>
      <c r="C59" s="44" t="s">
        <v>59</v>
      </c>
      <c r="D59" s="26">
        <v>110293.09161569645</v>
      </c>
      <c r="E59" s="26">
        <v>115570.37282236679</v>
      </c>
      <c r="F59" s="26">
        <v>132827.65468169324</v>
      </c>
      <c r="G59" s="26">
        <v>140183.71027041823</v>
      </c>
      <c r="H59" s="26">
        <v>140183.71027041823</v>
      </c>
      <c r="I59" s="26">
        <v>146863.01218663115</v>
      </c>
      <c r="J59" s="26">
        <v>157225.30530128215</v>
      </c>
      <c r="K59" s="26">
        <v>165004.22640123274</v>
      </c>
      <c r="L59" s="26">
        <v>170774.97878908456</v>
      </c>
      <c r="M59" s="26">
        <v>170774.97878908456</v>
      </c>
      <c r="N59" s="26">
        <v>161583.64602781643</v>
      </c>
      <c r="O59" s="26">
        <v>174531.22249900817</v>
      </c>
      <c r="P59" s="26">
        <v>184151.17425762041</v>
      </c>
      <c r="Q59" s="26">
        <v>179387.30234905769</v>
      </c>
      <c r="R59" s="26">
        <v>179387.30234905769</v>
      </c>
      <c r="S59" s="26">
        <v>198398.63364760706</v>
      </c>
      <c r="U59" s="49">
        <f t="shared" ref="U59" si="32">(R59/H59)^(1/2)-1</f>
        <v>0.13121999851609467</v>
      </c>
      <c r="V59" s="49">
        <f t="shared" si="30"/>
        <v>0.22783857478654101</v>
      </c>
      <c r="W59" s="49">
        <f t="shared" si="31"/>
        <v>0.10597924741382481</v>
      </c>
    </row>
    <row r="60" spans="2:23" ht="15" hidden="1" customHeight="1" outlineLevel="1" x14ac:dyDescent="0.3">
      <c r="B60" s="46" t="s">
        <v>50</v>
      </c>
      <c r="C60" s="27" t="s">
        <v>64</v>
      </c>
      <c r="D60" s="45">
        <v>14611.609266509435</v>
      </c>
      <c r="E60" s="45">
        <v>15550.953574895915</v>
      </c>
      <c r="F60" s="45">
        <v>17344.92698583239</v>
      </c>
      <c r="G60" s="45">
        <v>17947.8446750035</v>
      </c>
      <c r="H60" s="45">
        <v>17947.8446750035</v>
      </c>
      <c r="I60" s="45">
        <v>20991.976743483909</v>
      </c>
      <c r="J60" s="45">
        <v>22759.428701186174</v>
      </c>
      <c r="K60" s="45">
        <v>23631.046620797362</v>
      </c>
      <c r="L60" s="45">
        <v>23924.170005476226</v>
      </c>
      <c r="M60" s="45">
        <v>23924.170005476226</v>
      </c>
      <c r="N60" s="45">
        <v>22860.760215181621</v>
      </c>
      <c r="O60" s="45">
        <v>26731.176179277274</v>
      </c>
      <c r="P60" s="45">
        <v>29660.142772705218</v>
      </c>
      <c r="Q60" s="45">
        <v>31597.979610627033</v>
      </c>
      <c r="R60" s="45">
        <v>31597.979610627033</v>
      </c>
      <c r="S60" s="26"/>
      <c r="U60" s="22"/>
      <c r="V60" s="22"/>
      <c r="W60" s="22"/>
    </row>
    <row r="61" spans="2:23" ht="15" hidden="1" customHeight="1" outlineLevel="1" x14ac:dyDescent="0.3">
      <c r="B61" s="46" t="s">
        <v>51</v>
      </c>
      <c r="C61" s="27" t="s">
        <v>74</v>
      </c>
      <c r="D61" s="45">
        <v>16387.341810792263</v>
      </c>
      <c r="E61" s="45">
        <v>16664.95897416928</v>
      </c>
      <c r="F61" s="45">
        <v>18451.954045169638</v>
      </c>
      <c r="G61" s="45">
        <v>18837.272029640648</v>
      </c>
      <c r="H61" s="45">
        <v>18837.272029640648</v>
      </c>
      <c r="I61" s="45">
        <v>9886.0926372451177</v>
      </c>
      <c r="J61" s="45">
        <v>10496.162465471072</v>
      </c>
      <c r="K61" s="45">
        <v>10991.935863337741</v>
      </c>
      <c r="L61" s="45">
        <v>10957.405615306634</v>
      </c>
      <c r="M61" s="45">
        <v>10957.405615306634</v>
      </c>
      <c r="N61" s="45">
        <v>13065.44126875943</v>
      </c>
      <c r="O61" s="45">
        <v>13966.330044789898</v>
      </c>
      <c r="P61" s="45">
        <v>13422.56675401145</v>
      </c>
      <c r="Q61" s="45">
        <v>12878.109124851489</v>
      </c>
      <c r="R61" s="45">
        <v>12878.109124851489</v>
      </c>
      <c r="S61" s="26"/>
      <c r="U61" s="22"/>
      <c r="V61" s="22"/>
      <c r="W61" s="22"/>
    </row>
    <row r="62" spans="2:23" ht="15" hidden="1" customHeight="1" outlineLevel="1" x14ac:dyDescent="0.3">
      <c r="B62" s="46" t="s">
        <v>52</v>
      </c>
      <c r="C62" s="27" t="s">
        <v>66</v>
      </c>
      <c r="D62" s="45">
        <v>982.63289702499992</v>
      </c>
      <c r="E62" s="45">
        <v>1040.9946567070001</v>
      </c>
      <c r="F62" s="45">
        <v>1239.410848812</v>
      </c>
      <c r="G62" s="45">
        <v>1561.5808503010001</v>
      </c>
      <c r="H62" s="45">
        <v>1561.5808503010001</v>
      </c>
      <c r="I62" s="45">
        <v>1873.914918099</v>
      </c>
      <c r="J62" s="45">
        <v>2041.6478244399998</v>
      </c>
      <c r="K62" s="45">
        <v>2528.411412981</v>
      </c>
      <c r="L62" s="45">
        <v>3024.6491734410001</v>
      </c>
      <c r="M62" s="45">
        <v>3024.6491734410001</v>
      </c>
      <c r="N62" s="45">
        <v>2975.0192935250002</v>
      </c>
      <c r="O62" s="45">
        <v>3179.8260100080001</v>
      </c>
      <c r="P62" s="45">
        <v>3349.310129856</v>
      </c>
      <c r="Q62" s="45">
        <v>3771.3017529799999</v>
      </c>
      <c r="R62" s="45">
        <v>3771.3017529799999</v>
      </c>
      <c r="S62" s="26"/>
      <c r="U62" s="22"/>
      <c r="V62" s="22"/>
      <c r="W62" s="22"/>
    </row>
    <row r="63" spans="2:23" ht="15" hidden="1" customHeight="1" outlineLevel="1" x14ac:dyDescent="0.3">
      <c r="B63" s="46" t="s">
        <v>53</v>
      </c>
      <c r="C63" s="27" t="s">
        <v>67</v>
      </c>
      <c r="D63" s="45">
        <v>16829.882580512305</v>
      </c>
      <c r="E63" s="45">
        <v>17111.549328323756</v>
      </c>
      <c r="F63" s="45">
        <v>18821.904682850934</v>
      </c>
      <c r="G63" s="45">
        <v>21313.783436755541</v>
      </c>
      <c r="H63" s="45">
        <v>21313.783436755541</v>
      </c>
      <c r="I63" s="45">
        <v>21280.840608088442</v>
      </c>
      <c r="J63" s="45">
        <v>22687.465578525786</v>
      </c>
      <c r="K63" s="45">
        <v>23678.248004556575</v>
      </c>
      <c r="L63" s="45">
        <v>24217.049160526269</v>
      </c>
      <c r="M63" s="45">
        <v>24217.049160526269</v>
      </c>
      <c r="N63" s="45">
        <v>24599.898279255423</v>
      </c>
      <c r="O63" s="45">
        <v>25340.118226164494</v>
      </c>
      <c r="P63" s="45">
        <v>26093.921912941529</v>
      </c>
      <c r="Q63" s="45">
        <v>25685.748819385688</v>
      </c>
      <c r="R63" s="45">
        <v>25685.748819385688</v>
      </c>
      <c r="S63" s="26"/>
      <c r="U63" s="22"/>
      <c r="V63" s="22"/>
      <c r="W63" s="22"/>
    </row>
    <row r="64" spans="2:23" ht="15" hidden="1" customHeight="1" outlineLevel="1" x14ac:dyDescent="0.3">
      <c r="B64" s="46" t="s">
        <v>70</v>
      </c>
      <c r="C64" s="27" t="s">
        <v>75</v>
      </c>
      <c r="D64" s="45">
        <v>39713.893514623516</v>
      </c>
      <c r="E64" s="45">
        <v>43067.339172940134</v>
      </c>
      <c r="F64" s="45">
        <v>52553.370623907045</v>
      </c>
      <c r="G64" s="45">
        <v>55653.742283758445</v>
      </c>
      <c r="H64" s="45">
        <v>55653.742283758445</v>
      </c>
      <c r="I64" s="45">
        <v>73416.861497500038</v>
      </c>
      <c r="J64" s="45">
        <v>78536.247152848664</v>
      </c>
      <c r="K64" s="45">
        <v>82700.686349710755</v>
      </c>
      <c r="L64" s="45">
        <v>87387.679824235965</v>
      </c>
      <c r="M64" s="45">
        <v>87387.679824235965</v>
      </c>
      <c r="N64" s="45">
        <v>78003.765398208416</v>
      </c>
      <c r="O64" s="45">
        <v>85098.213031979991</v>
      </c>
      <c r="P64" s="45">
        <v>89245.407041969069</v>
      </c>
      <c r="Q64" s="45">
        <v>81172.546226422521</v>
      </c>
      <c r="R64" s="45">
        <v>81172.546226422521</v>
      </c>
      <c r="S64" s="26"/>
      <c r="U64" s="22"/>
      <c r="V64" s="22"/>
      <c r="W64" s="22"/>
    </row>
    <row r="65" spans="2:23" ht="15" hidden="1" customHeight="1" outlineLevel="1" x14ac:dyDescent="0.3">
      <c r="B65" s="46" t="s">
        <v>71</v>
      </c>
      <c r="C65" s="27" t="s">
        <v>76</v>
      </c>
      <c r="D65" s="45">
        <v>21635.021430076056</v>
      </c>
      <c r="E65" s="45">
        <v>22001.53927954589</v>
      </c>
      <c r="F65" s="45">
        <v>24360.779545778179</v>
      </c>
      <c r="G65" s="45">
        <v>24869.486994959101</v>
      </c>
      <c r="H65" s="45">
        <v>24869.486994959101</v>
      </c>
      <c r="I65" s="45">
        <v>19185.02686410298</v>
      </c>
      <c r="J65" s="45">
        <v>20368.933031378703</v>
      </c>
      <c r="K65" s="45">
        <v>21289.660399643122</v>
      </c>
      <c r="L65" s="45">
        <v>21264.025010098478</v>
      </c>
      <c r="M65" s="45">
        <v>21264.025010098478</v>
      </c>
      <c r="N65" s="45">
        <v>20078.761572886549</v>
      </c>
      <c r="O65" s="45">
        <v>20215.559006788495</v>
      </c>
      <c r="P65" s="45">
        <v>22379.82564613716</v>
      </c>
      <c r="Q65" s="45">
        <v>24281.616814790978</v>
      </c>
      <c r="R65" s="45">
        <v>24281.616814790978</v>
      </c>
      <c r="S65" s="26"/>
      <c r="U65" s="22"/>
      <c r="V65" s="22"/>
      <c r="W65" s="22"/>
    </row>
    <row r="66" spans="2:23" ht="15" customHeight="1" collapsed="1" x14ac:dyDescent="0.3">
      <c r="B66" s="23" t="s">
        <v>44</v>
      </c>
      <c r="C66" s="44" t="s">
        <v>60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1504.6739781039998</v>
      </c>
      <c r="J66" s="26">
        <v>2433.6096006703228</v>
      </c>
      <c r="K66" s="26">
        <v>3181.5037570871377</v>
      </c>
      <c r="L66" s="26">
        <v>3856.0803670656269</v>
      </c>
      <c r="M66" s="26">
        <v>3856.0803670656269</v>
      </c>
      <c r="N66" s="26">
        <v>4087.9154267025151</v>
      </c>
      <c r="O66" s="26">
        <v>4403.4370257337741</v>
      </c>
      <c r="P66" s="26">
        <v>5153.8151212800776</v>
      </c>
      <c r="Q66" s="26">
        <v>5587.3466666610775</v>
      </c>
      <c r="R66" s="26">
        <v>5587.3466666610775</v>
      </c>
      <c r="S66" s="26">
        <v>5909.9539464696845</v>
      </c>
      <c r="U66" s="49" t="s">
        <v>108</v>
      </c>
      <c r="V66" s="49">
        <f t="shared" ref="V66" si="33">(S66/N66)-1</f>
        <v>0.44571335988643535</v>
      </c>
      <c r="W66" s="49">
        <f t="shared" ref="W66" si="34">(S66/Q66)-1</f>
        <v>5.7738905254180795E-2</v>
      </c>
    </row>
    <row r="67" spans="2:23" ht="15" customHeight="1" x14ac:dyDescent="0.3">
      <c r="B67" s="23" t="s">
        <v>62</v>
      </c>
      <c r="C67" s="44" t="s">
        <v>61</v>
      </c>
      <c r="D67" s="26">
        <v>18296.330000000002</v>
      </c>
      <c r="E67" s="26">
        <v>18704.16</v>
      </c>
      <c r="F67" s="26">
        <v>22481.546011305127</v>
      </c>
      <c r="G67" s="26">
        <v>26493.44870027421</v>
      </c>
      <c r="H67" s="26">
        <v>26493.44870027421</v>
      </c>
      <c r="I67" s="26">
        <v>31385.11</v>
      </c>
      <c r="J67" s="26">
        <v>34248.39</v>
      </c>
      <c r="K67" s="26">
        <v>36212</v>
      </c>
      <c r="L67" s="26">
        <v>38844</v>
      </c>
      <c r="M67" s="26">
        <v>38844</v>
      </c>
      <c r="N67" s="26">
        <v>40068</v>
      </c>
      <c r="O67" s="26">
        <v>44450</v>
      </c>
      <c r="P67" s="26">
        <v>43672</v>
      </c>
      <c r="Q67" s="26">
        <v>43454</v>
      </c>
      <c r="R67" s="26">
        <v>43454</v>
      </c>
      <c r="S67" s="26">
        <v>49937</v>
      </c>
      <c r="U67" s="49">
        <f t="shared" ref="U67" si="35">(R67/H67)^(1/2)-1</f>
        <v>0.28069475992568105</v>
      </c>
      <c r="V67" s="49">
        <f t="shared" ref="V67" si="36">(S67/N67)-1</f>
        <v>0.24630627932514715</v>
      </c>
      <c r="W67" s="49">
        <f t="shared" ref="W67" si="37">(S67/Q67)-1</f>
        <v>0.14919224927509545</v>
      </c>
    </row>
    <row r="69" spans="2:23" ht="15" customHeight="1" x14ac:dyDescent="0.3">
      <c r="B69" s="76">
        <v>4</v>
      </c>
      <c r="C69" s="39" t="s">
        <v>80</v>
      </c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62"/>
      <c r="O69" s="62"/>
      <c r="P69" s="62"/>
      <c r="Q69" s="62"/>
      <c r="R69" s="40"/>
      <c r="S69" s="40"/>
      <c r="U69"/>
      <c r="V69"/>
      <c r="W69"/>
    </row>
    <row r="70" spans="2:23" ht="15" customHeight="1" x14ac:dyDescent="0.3">
      <c r="B70" s="23" t="s">
        <v>43</v>
      </c>
      <c r="C70" s="44" t="s">
        <v>59</v>
      </c>
      <c r="D70" s="49">
        <f t="shared" ref="D70:G70" si="38">D59/D$58</f>
        <v>0.85771512329621802</v>
      </c>
      <c r="E70" s="49">
        <f t="shared" si="38"/>
        <v>0.86070210331884811</v>
      </c>
      <c r="F70" s="49">
        <f t="shared" si="38"/>
        <v>0.85524652814520197</v>
      </c>
      <c r="G70" s="49">
        <f t="shared" si="38"/>
        <v>0.84104931435186836</v>
      </c>
      <c r="H70" s="49">
        <f>H59/H$58</f>
        <v>0.84104931435186836</v>
      </c>
      <c r="I70" s="49">
        <f t="shared" ref="I70:S70" si="39">I59/I$58</f>
        <v>0.81702769203121584</v>
      </c>
      <c r="J70" s="49">
        <f t="shared" si="39"/>
        <v>0.8108271391878803</v>
      </c>
      <c r="K70" s="49">
        <f t="shared" si="39"/>
        <v>0.80727034626767036</v>
      </c>
      <c r="L70" s="49">
        <f t="shared" si="39"/>
        <v>0.79997625701168273</v>
      </c>
      <c r="M70" s="49">
        <f t="shared" si="39"/>
        <v>0.79997625701168273</v>
      </c>
      <c r="N70" s="49">
        <f t="shared" si="39"/>
        <v>0.78537955892132261</v>
      </c>
      <c r="O70" s="49">
        <f t="shared" si="39"/>
        <v>0.78130352760269639</v>
      </c>
      <c r="P70" s="49">
        <f t="shared" si="39"/>
        <v>0.79042644833102993</v>
      </c>
      <c r="Q70" s="49">
        <f t="shared" si="39"/>
        <v>0.78530999995851469</v>
      </c>
      <c r="R70" s="49">
        <f t="shared" si="39"/>
        <v>0.78530999995851469</v>
      </c>
      <c r="S70" s="49">
        <f t="shared" si="39"/>
        <v>0.78034248509502646</v>
      </c>
      <c r="U70"/>
      <c r="V70"/>
      <c r="W70"/>
    </row>
    <row r="71" spans="2:23" ht="15" hidden="1" customHeight="1" outlineLevel="1" x14ac:dyDescent="0.3">
      <c r="B71" s="46" t="s">
        <v>50</v>
      </c>
      <c r="C71" s="27" t="s">
        <v>64</v>
      </c>
      <c r="D71" s="50">
        <f t="shared" ref="D71:G71" si="40">D60/D$58</f>
        <v>0.11362994780533213</v>
      </c>
      <c r="E71" s="50">
        <f t="shared" si="40"/>
        <v>0.115814616875029</v>
      </c>
      <c r="F71" s="50">
        <f t="shared" si="40"/>
        <v>0.11167997071930287</v>
      </c>
      <c r="G71" s="50">
        <f t="shared" si="40"/>
        <v>0.10768028916403205</v>
      </c>
      <c r="H71" s="50">
        <f t="shared" ref="H71:R71" si="41">H60/H$58</f>
        <v>0.10768028916403205</v>
      </c>
      <c r="I71" s="50">
        <f t="shared" si="41"/>
        <v>0.11678247677574778</v>
      </c>
      <c r="J71" s="50">
        <f t="shared" si="41"/>
        <v>0.11737272462579108</v>
      </c>
      <c r="K71" s="50">
        <f t="shared" si="41"/>
        <v>0.11561305794586622</v>
      </c>
      <c r="L71" s="50">
        <f t="shared" si="41"/>
        <v>0.11207009427727321</v>
      </c>
      <c r="M71" s="50">
        <f t="shared" si="41"/>
        <v>0.11207009427727321</v>
      </c>
      <c r="N71" s="50">
        <f t="shared" si="41"/>
        <v>0.11111504298717606</v>
      </c>
      <c r="O71" s="50">
        <f t="shared" si="41"/>
        <v>0.11966433252913924</v>
      </c>
      <c r="P71" s="50">
        <f t="shared" si="41"/>
        <v>0.12730932291543887</v>
      </c>
      <c r="Q71" s="50">
        <f t="shared" si="41"/>
        <v>0.13832756857241971</v>
      </c>
      <c r="R71" s="50">
        <f t="shared" si="41"/>
        <v>0.13832756857241971</v>
      </c>
      <c r="S71" s="49"/>
      <c r="U71"/>
      <c r="V71"/>
      <c r="W71"/>
    </row>
    <row r="72" spans="2:23" ht="15" hidden="1" customHeight="1" outlineLevel="1" x14ac:dyDescent="0.3">
      <c r="B72" s="46" t="s">
        <v>51</v>
      </c>
      <c r="C72" s="27" t="s">
        <v>74</v>
      </c>
      <c r="D72" s="50">
        <f t="shared" ref="D72:G72" si="42">D61/D$58</f>
        <v>0.12743926836973904</v>
      </c>
      <c r="E72" s="50">
        <f t="shared" si="42"/>
        <v>0.12411109257937641</v>
      </c>
      <c r="F72" s="50">
        <f t="shared" si="42"/>
        <v>0.11880786175471887</v>
      </c>
      <c r="G72" s="50">
        <f t="shared" si="42"/>
        <v>0.11301651735588371</v>
      </c>
      <c r="H72" s="50">
        <f t="shared" ref="H72:R72" si="43">H61/H$58</f>
        <v>0.11301651735588371</v>
      </c>
      <c r="I72" s="50">
        <f t="shared" si="43"/>
        <v>5.4998269001529015E-2</v>
      </c>
      <c r="J72" s="50">
        <f t="shared" si="43"/>
        <v>5.4129793979542783E-2</v>
      </c>
      <c r="K72" s="50">
        <f t="shared" si="43"/>
        <v>5.3777191433700085E-2</v>
      </c>
      <c r="L72" s="50">
        <f t="shared" si="43"/>
        <v>5.1328739097768056E-2</v>
      </c>
      <c r="M72" s="50">
        <f t="shared" si="43"/>
        <v>5.1328739097768056E-2</v>
      </c>
      <c r="N72" s="50">
        <f t="shared" si="43"/>
        <v>6.3504759008868081E-2</v>
      </c>
      <c r="O72" s="50">
        <f t="shared" si="43"/>
        <v>6.2521437570976071E-2</v>
      </c>
      <c r="P72" s="50">
        <f t="shared" si="43"/>
        <v>5.7613272408554274E-2</v>
      </c>
      <c r="Q72" s="50">
        <f t="shared" si="43"/>
        <v>5.637694387434438E-2</v>
      </c>
      <c r="R72" s="50">
        <f t="shared" si="43"/>
        <v>5.637694387434438E-2</v>
      </c>
      <c r="S72" s="49"/>
      <c r="U72"/>
      <c r="V72"/>
      <c r="W72"/>
    </row>
    <row r="73" spans="2:23" ht="15" hidden="1" customHeight="1" outlineLevel="1" x14ac:dyDescent="0.3">
      <c r="B73" s="46" t="s">
        <v>52</v>
      </c>
      <c r="C73" s="27" t="s">
        <v>66</v>
      </c>
      <c r="D73" s="50">
        <f t="shared" ref="D73:G73" si="44">D62/D$58</f>
        <v>7.6416308952823959E-3</v>
      </c>
      <c r="E73" s="50">
        <f t="shared" si="44"/>
        <v>7.7527334098726162E-3</v>
      </c>
      <c r="F73" s="50">
        <f t="shared" si="44"/>
        <v>7.9802796182175898E-3</v>
      </c>
      <c r="G73" s="50">
        <f t="shared" si="44"/>
        <v>9.3688952940191375E-3</v>
      </c>
      <c r="H73" s="50">
        <f t="shared" ref="H73:R73" si="45">H62/H$58</f>
        <v>9.3688952940191375E-3</v>
      </c>
      <c r="I73" s="50">
        <f t="shared" si="45"/>
        <v>1.042495559502531E-2</v>
      </c>
      <c r="J73" s="50">
        <f t="shared" si="45"/>
        <v>1.0528988711757618E-2</v>
      </c>
      <c r="K73" s="50">
        <f t="shared" si="45"/>
        <v>1.2370056218445157E-2</v>
      </c>
      <c r="L73" s="50">
        <f t="shared" si="45"/>
        <v>1.416863021561955E-2</v>
      </c>
      <c r="M73" s="50">
        <f t="shared" si="45"/>
        <v>1.416863021561955E-2</v>
      </c>
      <c r="N73" s="50">
        <f t="shared" si="45"/>
        <v>1.4460122654546739E-2</v>
      </c>
      <c r="O73" s="50">
        <f t="shared" si="45"/>
        <v>1.423475549651969E-2</v>
      </c>
      <c r="P73" s="50">
        <f t="shared" si="45"/>
        <v>1.4376141346769972E-2</v>
      </c>
      <c r="Q73" s="50">
        <f t="shared" si="45"/>
        <v>1.6509758164005454E-2</v>
      </c>
      <c r="R73" s="50">
        <f t="shared" si="45"/>
        <v>1.6509758164005454E-2</v>
      </c>
      <c r="S73" s="49"/>
      <c r="U73"/>
      <c r="V73"/>
      <c r="W73"/>
    </row>
    <row r="74" spans="2:23" ht="15" hidden="1" customHeight="1" outlineLevel="1" x14ac:dyDescent="0.3">
      <c r="B74" s="46" t="s">
        <v>53</v>
      </c>
      <c r="C74" s="27" t="s">
        <v>67</v>
      </c>
      <c r="D74" s="50">
        <f t="shared" ref="D74:G74" si="46">D63/D$58</f>
        <v>0.13088077051011435</v>
      </c>
      <c r="E74" s="50">
        <f t="shared" si="46"/>
        <v>0.12743704236871789</v>
      </c>
      <c r="F74" s="50">
        <f t="shared" si="46"/>
        <v>0.12118988829294428</v>
      </c>
      <c r="G74" s="50">
        <f t="shared" si="46"/>
        <v>0.12787465042227672</v>
      </c>
      <c r="H74" s="50">
        <f t="shared" ref="H74:R74" si="47">H63/H$58</f>
        <v>0.12787465042227672</v>
      </c>
      <c r="I74" s="50">
        <f t="shared" si="47"/>
        <v>0.11838948301302379</v>
      </c>
      <c r="J74" s="50">
        <f t="shared" si="47"/>
        <v>0.11700160336918461</v>
      </c>
      <c r="K74" s="50">
        <f t="shared" si="47"/>
        <v>0.11584398704533641</v>
      </c>
      <c r="L74" s="50">
        <f t="shared" si="47"/>
        <v>0.11344205386921698</v>
      </c>
      <c r="M74" s="50">
        <f t="shared" si="47"/>
        <v>0.11344205386921698</v>
      </c>
      <c r="N74" s="50">
        <f t="shared" si="47"/>
        <v>0.1195681477365913</v>
      </c>
      <c r="O74" s="50">
        <f t="shared" si="47"/>
        <v>0.11343714595297819</v>
      </c>
      <c r="P74" s="50">
        <f t="shared" si="47"/>
        <v>0.1120021422824031</v>
      </c>
      <c r="Q74" s="50">
        <f t="shared" si="47"/>
        <v>0.11244539128547831</v>
      </c>
      <c r="R74" s="50">
        <f t="shared" si="47"/>
        <v>0.11244539128547831</v>
      </c>
      <c r="S74" s="49"/>
      <c r="U74"/>
      <c r="V74"/>
      <c r="W74"/>
    </row>
    <row r="75" spans="2:23" ht="15" hidden="1" customHeight="1" outlineLevel="1" x14ac:dyDescent="0.3">
      <c r="B75" s="46" t="s">
        <v>70</v>
      </c>
      <c r="C75" s="27" t="s">
        <v>75</v>
      </c>
      <c r="D75" s="50">
        <f t="shared" ref="D75:G75" si="48">D64/D$58</f>
        <v>0.30884261718909373</v>
      </c>
      <c r="E75" s="50">
        <f t="shared" si="48"/>
        <v>0.32074093476768512</v>
      </c>
      <c r="F75" s="50">
        <f t="shared" si="48"/>
        <v>0.33837899100253532</v>
      </c>
      <c r="G75" s="50">
        <f t="shared" si="48"/>
        <v>0.33390143333043182</v>
      </c>
      <c r="H75" s="50">
        <f t="shared" ref="H75:R75" si="49">H64/H$58</f>
        <v>0.33390143333043182</v>
      </c>
      <c r="I75" s="50">
        <f t="shared" si="49"/>
        <v>0.40843237526172815</v>
      </c>
      <c r="J75" s="50">
        <f t="shared" si="49"/>
        <v>0.40501953854992639</v>
      </c>
      <c r="K75" s="50">
        <f t="shared" si="49"/>
        <v>0.40460667682392304</v>
      </c>
      <c r="L75" s="50">
        <f t="shared" si="49"/>
        <v>0.40935779650171999</v>
      </c>
      <c r="M75" s="50">
        <f t="shared" si="49"/>
        <v>0.40935779650171999</v>
      </c>
      <c r="N75" s="50">
        <f t="shared" si="49"/>
        <v>0.37913838664156013</v>
      </c>
      <c r="O75" s="50">
        <f t="shared" si="49"/>
        <v>0.38094922548857729</v>
      </c>
      <c r="P75" s="50">
        <f t="shared" si="49"/>
        <v>0.38306532881161676</v>
      </c>
      <c r="Q75" s="50">
        <f t="shared" si="49"/>
        <v>0.35535186403364327</v>
      </c>
      <c r="R75" s="50">
        <f t="shared" si="49"/>
        <v>0.35535186403364327</v>
      </c>
      <c r="S75" s="49"/>
      <c r="U75"/>
      <c r="V75"/>
      <c r="W75"/>
    </row>
    <row r="76" spans="2:23" ht="15" hidden="1" customHeight="1" outlineLevel="1" x14ac:dyDescent="0.3">
      <c r="B76" s="46" t="s">
        <v>71</v>
      </c>
      <c r="C76" s="27" t="s">
        <v>76</v>
      </c>
      <c r="D76" s="50">
        <f t="shared" ref="D76:G76" si="50">D65/D$58</f>
        <v>0.16824884316483421</v>
      </c>
      <c r="E76" s="50">
        <f t="shared" si="50"/>
        <v>0.16385489353109098</v>
      </c>
      <c r="F76" s="50">
        <f t="shared" si="50"/>
        <v>0.15685342167160102</v>
      </c>
      <c r="G76" s="50">
        <f t="shared" si="50"/>
        <v>0.14920752878522492</v>
      </c>
      <c r="H76" s="50">
        <f t="shared" ref="H76:R76" si="51">H65/H$58</f>
        <v>0.14920752878522492</v>
      </c>
      <c r="I76" s="50">
        <f t="shared" si="51"/>
        <v>0.1067300608026191</v>
      </c>
      <c r="J76" s="50">
        <f t="shared" si="51"/>
        <v>0.10504469154309622</v>
      </c>
      <c r="K76" s="50">
        <f t="shared" si="51"/>
        <v>0.10415800793459321</v>
      </c>
      <c r="L76" s="50">
        <f t="shared" si="51"/>
        <v>9.9608943050084942E-2</v>
      </c>
      <c r="M76" s="50">
        <f t="shared" si="51"/>
        <v>9.9608943050084942E-2</v>
      </c>
      <c r="N76" s="50">
        <f t="shared" si="51"/>
        <v>9.7593099892580401E-2</v>
      </c>
      <c r="O76" s="50">
        <f t="shared" si="51"/>
        <v>9.0496630564505839E-2</v>
      </c>
      <c r="P76" s="50">
        <f t="shared" si="51"/>
        <v>9.6060240566247027E-2</v>
      </c>
      <c r="Q76" s="50">
        <f t="shared" si="51"/>
        <v>0.10629847402862368</v>
      </c>
      <c r="R76" s="50">
        <f t="shared" si="51"/>
        <v>0.10629847402862368</v>
      </c>
      <c r="S76" s="49"/>
      <c r="U76"/>
      <c r="V76"/>
      <c r="W76"/>
    </row>
    <row r="77" spans="2:23" ht="15" customHeight="1" collapsed="1" x14ac:dyDescent="0.3">
      <c r="B77" s="23" t="s">
        <v>44</v>
      </c>
      <c r="C77" s="44" t="s">
        <v>60</v>
      </c>
      <c r="D77" s="49">
        <f t="shared" ref="D77:G77" si="52">D66/D$58</f>
        <v>0</v>
      </c>
      <c r="E77" s="49">
        <f t="shared" si="52"/>
        <v>0</v>
      </c>
      <c r="F77" s="49">
        <f t="shared" si="52"/>
        <v>0</v>
      </c>
      <c r="G77" s="49">
        <f t="shared" si="52"/>
        <v>0</v>
      </c>
      <c r="H77" s="49">
        <f t="shared" ref="H77:S77" si="53">H66/H$58</f>
        <v>0</v>
      </c>
      <c r="I77" s="49">
        <f t="shared" si="53"/>
        <v>8.3707959498167447E-3</v>
      </c>
      <c r="J77" s="49">
        <f t="shared" si="53"/>
        <v>1.2550376077378089E-2</v>
      </c>
      <c r="K77" s="49">
        <f t="shared" si="53"/>
        <v>1.5565259724865084E-2</v>
      </c>
      <c r="L77" s="49">
        <f t="shared" si="53"/>
        <v>1.8063376500788448E-2</v>
      </c>
      <c r="M77" s="49">
        <f t="shared" si="53"/>
        <v>1.8063376500788448E-2</v>
      </c>
      <c r="N77" s="49">
        <f t="shared" si="53"/>
        <v>1.9869369788688869E-2</v>
      </c>
      <c r="O77" s="49">
        <f t="shared" si="53"/>
        <v>1.9712351936351527E-2</v>
      </c>
      <c r="P77" s="49">
        <f t="shared" si="53"/>
        <v>2.2121562884900216E-2</v>
      </c>
      <c r="Q77" s="49">
        <f t="shared" si="53"/>
        <v>2.4459920814383477E-2</v>
      </c>
      <c r="R77" s="49">
        <f t="shared" si="53"/>
        <v>2.4459920814383477E-2</v>
      </c>
      <c r="S77" s="49">
        <f t="shared" si="53"/>
        <v>2.3245060031898745E-2</v>
      </c>
      <c r="U77"/>
      <c r="V77"/>
      <c r="W77"/>
    </row>
    <row r="78" spans="2:23" ht="15" customHeight="1" x14ac:dyDescent="0.3">
      <c r="B78" s="23" t="s">
        <v>62</v>
      </c>
      <c r="C78" s="44" t="s">
        <v>61</v>
      </c>
      <c r="D78" s="49">
        <f t="shared" ref="D78:G78" si="54">D67/D$58</f>
        <v>0.14228487670378193</v>
      </c>
      <c r="E78" s="49">
        <f t="shared" si="54"/>
        <v>0.139297896681152</v>
      </c>
      <c r="F78" s="49">
        <f t="shared" si="54"/>
        <v>0.14475347185479809</v>
      </c>
      <c r="G78" s="49">
        <f t="shared" si="54"/>
        <v>0.15895068564813172</v>
      </c>
      <c r="H78" s="49">
        <f t="shared" ref="H78:S78" si="55">H67/H$58</f>
        <v>0.15895068564813172</v>
      </c>
      <c r="I78" s="49">
        <f t="shared" si="55"/>
        <v>0.17460151201896737</v>
      </c>
      <c r="J78" s="49">
        <f t="shared" si="55"/>
        <v>0.17662248473474168</v>
      </c>
      <c r="K78" s="49">
        <f t="shared" si="55"/>
        <v>0.17716439400746453</v>
      </c>
      <c r="L78" s="49">
        <f t="shared" si="55"/>
        <v>0.18196036648752892</v>
      </c>
      <c r="M78" s="49">
        <f t="shared" si="55"/>
        <v>0.18196036648752892</v>
      </c>
      <c r="N78" s="49">
        <f t="shared" si="55"/>
        <v>0.19475107128998856</v>
      </c>
      <c r="O78" s="49">
        <f t="shared" si="55"/>
        <v>0.19898412046095199</v>
      </c>
      <c r="P78" s="49">
        <f t="shared" si="55"/>
        <v>0.18745198878406977</v>
      </c>
      <c r="Q78" s="49">
        <f t="shared" si="55"/>
        <v>0.19023007922710175</v>
      </c>
      <c r="R78" s="49">
        <f t="shared" si="55"/>
        <v>0.19023007922710175</v>
      </c>
      <c r="S78" s="49">
        <f t="shared" si="55"/>
        <v>0.19641245487307488</v>
      </c>
      <c r="U78"/>
      <c r="V78"/>
      <c r="W78"/>
    </row>
    <row r="80" spans="2:23" ht="15" customHeight="1" x14ac:dyDescent="0.3">
      <c r="B80" s="38">
        <v>5</v>
      </c>
      <c r="C80" s="39" t="s">
        <v>104</v>
      </c>
      <c r="D80" s="40">
        <f>SUM(D81:D82)</f>
        <v>657.67212861850044</v>
      </c>
      <c r="E80" s="40">
        <f>SUM(E81:E82)</f>
        <v>1008.118828222</v>
      </c>
      <c r="F80" s="40">
        <f>SUM(F81:F82)</f>
        <v>2089.0096736350047</v>
      </c>
      <c r="G80" s="40">
        <f>SUM(G81:G82)</f>
        <v>4566.0497135260011</v>
      </c>
      <c r="H80" s="40">
        <v>8320.8503440015065</v>
      </c>
      <c r="I80" s="40">
        <v>-7251.2430708840675</v>
      </c>
      <c r="J80" s="40">
        <v>3232.7956498706808</v>
      </c>
      <c r="K80" s="40">
        <v>2039.018070503354</v>
      </c>
      <c r="L80" s="40">
        <v>1568.757733381095</v>
      </c>
      <c r="M80" s="40">
        <v>-410.67161712893812</v>
      </c>
      <c r="N80" s="62">
        <v>4842.0494064492786</v>
      </c>
      <c r="O80" s="62">
        <v>3416.4010728045828</v>
      </c>
      <c r="P80" s="62">
        <v>2884.990429318234</v>
      </c>
      <c r="Q80" s="62">
        <v>3786.0066167863938</v>
      </c>
      <c r="R80" s="40">
        <v>14929.44752535849</v>
      </c>
      <c r="S80" s="40">
        <v>4652.7141630920287</v>
      </c>
      <c r="U80" s="75">
        <f>(R80/H80)^(1/2)-1</f>
        <v>0.33948548801149059</v>
      </c>
      <c r="V80" s="75">
        <f t="shared" ref="V80:V81" si="56">(S80/N80)-1</f>
        <v>-3.9102294806217408E-2</v>
      </c>
      <c r="W80" s="75">
        <f t="shared" ref="W80:W81" si="57">(S80/Q80)-1</f>
        <v>0.22892393860666482</v>
      </c>
    </row>
    <row r="81" spans="2:23" ht="15" customHeight="1" x14ac:dyDescent="0.3">
      <c r="B81" s="23" t="s">
        <v>43</v>
      </c>
      <c r="C81" s="44" t="s">
        <v>59</v>
      </c>
      <c r="D81" s="26">
        <v>657.67212861850044</v>
      </c>
      <c r="E81" s="26">
        <v>1008.118828222</v>
      </c>
      <c r="F81" s="26">
        <v>2089.0096736350047</v>
      </c>
      <c r="G81" s="26">
        <v>4566.0497135260011</v>
      </c>
      <c r="H81" s="26">
        <v>8320.8503440015065</v>
      </c>
      <c r="I81" s="26">
        <v>-7251.2430708840675</v>
      </c>
      <c r="J81" s="26">
        <v>3232.7956498706808</v>
      </c>
      <c r="K81" s="26">
        <v>2039.018070503354</v>
      </c>
      <c r="L81" s="26">
        <v>1568.757733381095</v>
      </c>
      <c r="M81" s="26">
        <v>-410.67161712893812</v>
      </c>
      <c r="N81" s="26">
        <v>4569.007358727391</v>
      </c>
      <c r="O81" s="26">
        <v>3154.149624805324</v>
      </c>
      <c r="P81" s="26">
        <v>2138.1435361519307</v>
      </c>
      <c r="Q81" s="26">
        <v>3278.8059261443937</v>
      </c>
      <c r="R81" s="26">
        <v>13140.10644582904</v>
      </c>
      <c r="S81" s="26">
        <v>4437.8658479054211</v>
      </c>
      <c r="U81" s="49">
        <f t="shared" ref="U81" si="58">(R81/H81)^(1/2)-1</f>
        <v>0.25665361871528813</v>
      </c>
      <c r="V81" s="49">
        <f t="shared" si="56"/>
        <v>-2.8702407443374489E-2</v>
      </c>
      <c r="W81" s="49">
        <f t="shared" si="57"/>
        <v>0.35350061817290501</v>
      </c>
    </row>
    <row r="82" spans="2:23" ht="15" customHeight="1" x14ac:dyDescent="0.3">
      <c r="B82" s="23" t="s">
        <v>44</v>
      </c>
      <c r="C82" s="44" t="s">
        <v>60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273.0420477218878</v>
      </c>
      <c r="O82" s="26">
        <v>262.25144799925874</v>
      </c>
      <c r="P82" s="26">
        <v>746.8468931663034</v>
      </c>
      <c r="Q82" s="26">
        <v>507.20069064200004</v>
      </c>
      <c r="R82" s="26">
        <v>1789.3410795294499</v>
      </c>
      <c r="S82" s="26">
        <v>214.84831518660744</v>
      </c>
      <c r="U82" s="49" t="s">
        <v>108</v>
      </c>
      <c r="V82" s="49">
        <f t="shared" ref="V82" si="59">(S82/N82)-1</f>
        <v>-0.21313102879507662</v>
      </c>
      <c r="W82" s="49">
        <f t="shared" ref="W82" si="60">(S82/Q82)-1</f>
        <v>-0.57640374086506352</v>
      </c>
    </row>
    <row r="84" spans="2:23" ht="15" customHeight="1" x14ac:dyDescent="0.3">
      <c r="B84" s="38">
        <v>6</v>
      </c>
      <c r="C84" s="39" t="s">
        <v>81</v>
      </c>
      <c r="D84" s="40">
        <f t="shared" ref="D84:S84" si="61">SUM(D85:D86)</f>
        <v>109690.19485175521</v>
      </c>
      <c r="E84" s="40">
        <f t="shared" si="61"/>
        <v>112819.55319100484</v>
      </c>
      <c r="F84" s="40">
        <f t="shared" si="61"/>
        <v>122426.26300839364</v>
      </c>
      <c r="G84" s="40">
        <f t="shared" si="61"/>
        <v>136582.30690464229</v>
      </c>
      <c r="H84" s="40">
        <f t="shared" si="61"/>
        <v>120379.57948894901</v>
      </c>
      <c r="I84" s="40">
        <f t="shared" si="61"/>
        <v>144033.53722493839</v>
      </c>
      <c r="J84" s="40">
        <f t="shared" si="61"/>
        <v>154481.01288649239</v>
      </c>
      <c r="K84" s="40">
        <f t="shared" si="61"/>
        <v>162645.42137696364</v>
      </c>
      <c r="L84" s="40">
        <f t="shared" si="61"/>
        <v>171416.81450913605</v>
      </c>
      <c r="M84" s="40">
        <f t="shared" si="61"/>
        <v>158563.90018194556</v>
      </c>
      <c r="N84" s="62">
        <f t="shared" si="61"/>
        <v>170939.51862875765</v>
      </c>
      <c r="O84" s="62">
        <f t="shared" si="61"/>
        <v>173786.29841091306</v>
      </c>
      <c r="P84" s="62">
        <f t="shared" si="61"/>
        <v>184462.94445670961</v>
      </c>
      <c r="Q84" s="62">
        <f t="shared" si="61"/>
        <v>185975.57685373977</v>
      </c>
      <c r="R84" s="40">
        <f t="shared" si="61"/>
        <v>178926.40148816185</v>
      </c>
      <c r="S84" s="40">
        <f t="shared" si="61"/>
        <v>194963.75304038811</v>
      </c>
      <c r="U84" s="75">
        <f>(R84/H84)^(1/2)-1</f>
        <v>0.21916027399159121</v>
      </c>
      <c r="V84" s="75">
        <f t="shared" ref="V84:V85" si="62">(S84/N84)-1</f>
        <v>0.14054230762054343</v>
      </c>
      <c r="W84" s="75">
        <f t="shared" ref="W84:W85" si="63">(S84/Q84)-1</f>
        <v>4.832987394746513E-2</v>
      </c>
    </row>
    <row r="85" spans="2:23" ht="15" customHeight="1" x14ac:dyDescent="0.3">
      <c r="B85" s="23" t="s">
        <v>43</v>
      </c>
      <c r="C85" s="44" t="s">
        <v>59</v>
      </c>
      <c r="D85" s="26">
        <v>109690.19485175521</v>
      </c>
      <c r="E85" s="26">
        <v>112819.55319100484</v>
      </c>
      <c r="F85" s="26">
        <v>122426.26300839364</v>
      </c>
      <c r="G85" s="26">
        <v>136582.30690464229</v>
      </c>
      <c r="H85" s="26">
        <v>120379.57948894901</v>
      </c>
      <c r="I85" s="26">
        <v>143042.30622677022</v>
      </c>
      <c r="J85" s="26">
        <v>152203.94339409732</v>
      </c>
      <c r="K85" s="26">
        <v>159809.81091066662</v>
      </c>
      <c r="L85" s="26">
        <v>167867.77377795803</v>
      </c>
      <c r="M85" s="26">
        <v>155730.95857737307</v>
      </c>
      <c r="N85" s="26">
        <v>166952.34232944151</v>
      </c>
      <c r="O85" s="26">
        <v>169479.86777603917</v>
      </c>
      <c r="P85" s="26">
        <v>179443.34642205935</v>
      </c>
      <c r="Q85" s="26">
        <v>180455.2924087572</v>
      </c>
      <c r="R85" s="26">
        <v>174082.71223407431</v>
      </c>
      <c r="S85" s="26">
        <v>189194.45190351046</v>
      </c>
      <c r="U85" s="49">
        <f t="shared" ref="U85" si="64">(R85/H85)^(1/2)-1</f>
        <v>0.20254520584468083</v>
      </c>
      <c r="V85" s="49">
        <f t="shared" si="62"/>
        <v>0.13322430379670469</v>
      </c>
      <c r="W85" s="49">
        <f t="shared" si="63"/>
        <v>4.8428391199288212E-2</v>
      </c>
    </row>
    <row r="86" spans="2:23" ht="15" customHeight="1" x14ac:dyDescent="0.3">
      <c r="B86" s="23" t="s">
        <v>44</v>
      </c>
      <c r="C86" s="44" t="s">
        <v>60</v>
      </c>
      <c r="D86" s="26"/>
      <c r="E86" s="26"/>
      <c r="F86" s="26"/>
      <c r="G86" s="26"/>
      <c r="H86" s="26">
        <v>0</v>
      </c>
      <c r="I86" s="26">
        <v>991.23099816816659</v>
      </c>
      <c r="J86" s="26">
        <v>2277.0694923950537</v>
      </c>
      <c r="K86" s="26">
        <v>2835.6104662970238</v>
      </c>
      <c r="L86" s="26">
        <v>3549.0407311780059</v>
      </c>
      <c r="M86" s="26">
        <v>2832.9416045724965</v>
      </c>
      <c r="N86" s="26">
        <v>3987.1762993161515</v>
      </c>
      <c r="O86" s="26">
        <v>4306.4306348738855</v>
      </c>
      <c r="P86" s="26">
        <v>5019.598034650272</v>
      </c>
      <c r="Q86" s="26">
        <v>5520.284444982578</v>
      </c>
      <c r="R86" s="26">
        <v>4843.6892540875542</v>
      </c>
      <c r="S86" s="26">
        <v>5769.3011368776406</v>
      </c>
      <c r="U86" s="49" t="s">
        <v>108</v>
      </c>
      <c r="V86" s="49">
        <f t="shared" ref="V86" si="65">(S86/N86)-1</f>
        <v>0.44696414298689158</v>
      </c>
      <c r="W86" s="49">
        <f t="shared" ref="W86" si="66">(S86/Q86)-1</f>
        <v>4.5109395064124813E-2</v>
      </c>
    </row>
    <row r="88" spans="2:23" ht="15" customHeight="1" x14ac:dyDescent="0.3">
      <c r="B88" s="76">
        <v>7</v>
      </c>
      <c r="C88" s="39" t="s">
        <v>82</v>
      </c>
      <c r="D88" s="52">
        <f>((D35+D42)/(D85+D86))*4</f>
        <v>3.5344474180129789E-3</v>
      </c>
      <c r="E88" s="52">
        <f>((E35+E42)/(E85+E86))*4</f>
        <v>4.0014127038941749E-3</v>
      </c>
      <c r="F88" s="52">
        <f>((F35+F42)/(F85+F86))*4</f>
        <v>4.1825116046303335E-3</v>
      </c>
      <c r="G88" s="52">
        <f>((G35+G42)/(G85+G86))*4</f>
        <v>4.2992387978944419E-3</v>
      </c>
      <c r="H88" s="52">
        <f>(H35+H42)/(H85+H86)</f>
        <v>4.0255603281819895E-3</v>
      </c>
      <c r="I88" s="40"/>
      <c r="J88" s="40"/>
      <c r="K88" s="40"/>
      <c r="L88" s="40"/>
      <c r="M88" s="52">
        <f>(M35+M42)/(M85+M86)</f>
        <v>4.8559369137983199E-3</v>
      </c>
      <c r="N88" s="63">
        <f>((N35+N42)/(N85+N86))*4</f>
        <v>5.5541389211427551E-3</v>
      </c>
      <c r="O88" s="63">
        <f>((O35+O42)/(O85+O86))*4</f>
        <v>6.5348534975682854E-3</v>
      </c>
      <c r="P88" s="63">
        <f>((P35+P42)/(P85+P86))*4</f>
        <v>5.8541293990835965E-3</v>
      </c>
      <c r="Q88" s="63">
        <f>((Q35+Q42)/(Q85+Q86))*4</f>
        <v>6.2981934553287015E-3</v>
      </c>
      <c r="R88" s="52">
        <f>(R35+R42)/(R85+R86)</f>
        <v>6.0587340726251616E-3</v>
      </c>
      <c r="S88" s="52">
        <f>((S35+S42)/(S85+S86))*4</f>
        <v>5.849360300276182E-3</v>
      </c>
      <c r="U88"/>
      <c r="V88"/>
      <c r="W88"/>
    </row>
    <row r="89" spans="2:23" ht="15" customHeight="1" x14ac:dyDescent="0.3">
      <c r="B89" s="23" t="s">
        <v>43</v>
      </c>
      <c r="C89" s="44" t="s">
        <v>59</v>
      </c>
      <c r="D89" s="51">
        <f>(IF(ISERROR(D35/D85),"",(D35/D85)))*4</f>
        <v>3.5344474180129789E-3</v>
      </c>
      <c r="E89" s="51">
        <f>(IF(ISERROR(E35/E85),"",(E35/E85)))*4</f>
        <v>4.0014127038941749E-3</v>
      </c>
      <c r="F89" s="51">
        <f>(IF(ISERROR(F35/F85),"",(F35/F85)))*4</f>
        <v>4.1841035440656378E-3</v>
      </c>
      <c r="G89" s="51">
        <f>(IF(ISERROR(G35/G85),"",(G35/G85)))*4</f>
        <v>4.2897837028585848E-3</v>
      </c>
      <c r="H89" s="51">
        <f>IF(ISERROR(H35/H85),"",(H35/H85))</f>
        <v>4.0232831489862841E-3</v>
      </c>
      <c r="I89" s="51">
        <f>(IF(ISERROR(I35/I85),"",(I35/I85)))*4</f>
        <v>4.6017075186192006E-3</v>
      </c>
      <c r="J89" s="51">
        <f>(IF(ISERROR(J35/J85),"",(J35/J85)))*4</f>
        <v>4.9824887430705775E-3</v>
      </c>
      <c r="K89" s="51">
        <f>(IF(ISERROR(K35/K85),"",(K35/K85)))*4</f>
        <v>4.8342531205038935E-3</v>
      </c>
      <c r="L89" s="51">
        <f>(IF(ISERROR(L35/L85),"",(L35/L85)))*4</f>
        <v>4.8388873233710834E-3</v>
      </c>
      <c r="M89" s="51">
        <f>IF(ISERROR(M35/M85),"",(M35/M85))</f>
        <v>4.8183219921295855E-3</v>
      </c>
      <c r="N89" s="51">
        <f>(IF(ISERROR(N35/N85),"",(N35/N85)))*4</f>
        <v>5.5180458795331937E-3</v>
      </c>
      <c r="O89" s="51">
        <f>(IF(ISERROR(O35/O85),"",(O35/O85)))*4</f>
        <v>5.7247601897006612E-3</v>
      </c>
      <c r="P89" s="51">
        <f>(IF(ISERROR(P35/P85),"",(P35/P85)))*4</f>
        <v>5.7842167251621899E-3</v>
      </c>
      <c r="Q89" s="51">
        <f>(IF(ISERROR(Q35/Q85),"",(Q35/Q85)))*4</f>
        <v>6.2852068406067029E-3</v>
      </c>
      <c r="R89" s="51">
        <f>IF(ISERROR(R35/R85),"",(R35/R85))</f>
        <v>5.8357608811122723E-3</v>
      </c>
      <c r="S89" s="26"/>
      <c r="U89"/>
      <c r="V89"/>
      <c r="W89"/>
    </row>
    <row r="90" spans="2:23" ht="15" customHeight="1" x14ac:dyDescent="0.3">
      <c r="B90" s="23" t="s">
        <v>44</v>
      </c>
      <c r="C90" s="44" t="s">
        <v>60</v>
      </c>
      <c r="D90" s="51"/>
      <c r="E90" s="51"/>
      <c r="F90" s="51"/>
      <c r="G90" s="51"/>
      <c r="H90" s="51"/>
      <c r="I90" s="51">
        <f>(IF(ISERROR(I42/I86),"",(I42/I86)))*4</f>
        <v>4.6681710472420077E-3</v>
      </c>
      <c r="J90" s="51">
        <f>(IF(ISERROR(J42/J86),"",(J42/J86)))*4</f>
        <v>5.4316307367990252E-3</v>
      </c>
      <c r="K90" s="51">
        <f>(IF(ISERROR(K42/K86),"",(K42/K86)))*4</f>
        <v>8.1913985837313383E-3</v>
      </c>
      <c r="L90" s="51">
        <f>(IF(ISERROR(L42/L86),"",(L42/L86)))*4</f>
        <v>1.0773198993527956E-2</v>
      </c>
      <c r="M90" s="51">
        <f>(IF(ISERROR(M42/M86),"",(M42/M86)))</f>
        <v>6.9236843741871945E-3</v>
      </c>
      <c r="N90" s="51">
        <f>(IF(ISERROR(N42/N86),"",(N42/N86)))*4</f>
        <v>7.0654384941121577E-3</v>
      </c>
      <c r="O90" s="51">
        <f>(IF(ISERROR(O42/O86),"",(O42/O86)))*4</f>
        <v>3.8416130207759601E-2</v>
      </c>
      <c r="P90" s="51">
        <f>(IF(ISERROR(P42/P86),"",(P42/P86)))*4</f>
        <v>8.3534060501562479E-3</v>
      </c>
      <c r="Q90" s="51">
        <f>(IF(ISERROR(Q42/Q86),"",(Q42/Q86)))*4</f>
        <v>6.7227192891719054E-3</v>
      </c>
      <c r="R90" s="51">
        <f>(IF(ISERROR(R42/R86),"",(R42/R86)))</f>
        <v>1.4072414533504237E-2</v>
      </c>
      <c r="S90" s="26"/>
      <c r="U90"/>
      <c r="V90"/>
      <c r="W90"/>
    </row>
  </sheetData>
  <hyperlinks>
    <hyperlink ref="A1" location="INDEX!A1" display="INDEX" xr:uid="{8E0F9C45-9CC5-4B21-8EA4-B6A6FC59DFA1}"/>
  </hyperlinks>
  <pageMargins left="0.16" right="0.16" top="0" bottom="0" header="0" footer="0"/>
  <pageSetup paperSize="9" scale="92" orientation="landscape" r:id="rId1"/>
  <rowBreaks count="1" manualBreakCount="1">
    <brk id="30" max="22" man="1"/>
  </rowBreaks>
  <ignoredErrors>
    <ignoredError sqref="H89:R90 R8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F15C-6505-44E8-8123-2062A4B632AB}">
  <dimension ref="A1:W84"/>
  <sheetViews>
    <sheetView showGridLines="0" tabSelected="1" zoomScale="129" zoomScaleNormal="100" workbookViewId="0">
      <pane xSplit="3" ySplit="5" topLeftCell="H75" activePane="bottomRight" state="frozen"/>
      <selection pane="topRight" activeCell="D1" sqref="D1"/>
      <selection pane="bottomLeft" activeCell="A6" sqref="A6"/>
      <selection pane="bottomRight" activeCell="N75" sqref="N75"/>
    </sheetView>
  </sheetViews>
  <sheetFormatPr defaultRowHeight="15" customHeight="1" outlineLevelCol="1" x14ac:dyDescent="0.3"/>
  <cols>
    <col min="1" max="1" width="2.88671875" style="1" customWidth="1"/>
    <col min="2" max="2" width="6.77734375" style="1" bestFit="1" customWidth="1"/>
    <col min="3" max="3" width="50.5546875" style="1" bestFit="1" customWidth="1"/>
    <col min="4" max="7" width="8.6640625" style="1" hidden="1" customWidth="1" outlineLevel="1"/>
    <col min="8" max="8" width="8.6640625" style="53" customWidth="1" collapsed="1"/>
    <col min="9" max="12" width="8.6640625" style="1" hidden="1" customWidth="1" outlineLevel="1"/>
    <col min="13" max="13" width="8.6640625" style="53" customWidth="1" collapsed="1"/>
    <col min="14" max="17" width="8.6640625" style="1" customWidth="1"/>
    <col min="18" max="18" width="8.6640625" style="53" customWidth="1"/>
    <col min="19" max="19" width="8.6640625" style="1" customWidth="1"/>
    <col min="20" max="20" width="3.6640625" customWidth="1"/>
    <col min="21" max="23" width="8.6640625" style="1" customWidth="1"/>
    <col min="24" max="16384" width="8.88671875" style="1"/>
  </cols>
  <sheetData>
    <row r="1" spans="1:23" ht="15" customHeight="1" x14ac:dyDescent="0.3">
      <c r="A1" s="64" t="s">
        <v>15</v>
      </c>
    </row>
    <row r="2" spans="1:23" ht="15" customHeight="1" x14ac:dyDescent="0.3">
      <c r="A2" s="64"/>
    </row>
    <row r="3" spans="1:23" ht="15" customHeight="1" x14ac:dyDescent="0.3">
      <c r="B3" s="53"/>
    </row>
    <row r="4" spans="1:23" ht="15" customHeight="1" x14ac:dyDescent="0.3">
      <c r="U4" s="84" t="s">
        <v>109</v>
      </c>
      <c r="V4" s="85"/>
      <c r="W4" s="85"/>
    </row>
    <row r="5" spans="1:23" ht="25.2" customHeight="1" x14ac:dyDescent="0.3">
      <c r="B5" s="16" t="s">
        <v>0</v>
      </c>
      <c r="C5" s="17" t="s">
        <v>6</v>
      </c>
      <c r="D5" s="18" t="s">
        <v>36</v>
      </c>
      <c r="E5" s="18" t="s">
        <v>37</v>
      </c>
      <c r="F5" s="18" t="s">
        <v>38</v>
      </c>
      <c r="G5" s="18" t="s">
        <v>39</v>
      </c>
      <c r="H5" s="19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9" t="s">
        <v>29</v>
      </c>
      <c r="N5" s="60" t="s">
        <v>30</v>
      </c>
      <c r="O5" s="60" t="s">
        <v>31</v>
      </c>
      <c r="P5" s="60" t="s">
        <v>32</v>
      </c>
      <c r="Q5" s="60" t="s">
        <v>33</v>
      </c>
      <c r="R5" s="19" t="s">
        <v>34</v>
      </c>
      <c r="S5" s="19" t="s">
        <v>35</v>
      </c>
      <c r="U5" s="83" t="s">
        <v>40</v>
      </c>
      <c r="V5" s="83" t="s">
        <v>41</v>
      </c>
      <c r="W5" s="83" t="s">
        <v>42</v>
      </c>
    </row>
    <row r="6" spans="1:23" customFormat="1" ht="15" customHeight="1" x14ac:dyDescent="0.3">
      <c r="H6" s="54"/>
      <c r="M6" s="54"/>
      <c r="R6" s="54"/>
    </row>
    <row r="7" spans="1:23" ht="15" customHeight="1" x14ac:dyDescent="0.3">
      <c r="B7" s="65" t="s">
        <v>57</v>
      </c>
      <c r="C7" s="66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68"/>
      <c r="P7" s="68"/>
      <c r="Q7" s="68"/>
      <c r="R7" s="67"/>
      <c r="S7" s="67"/>
      <c r="U7"/>
      <c r="V7"/>
      <c r="W7"/>
    </row>
    <row r="8" spans="1:23" customFormat="1" ht="15" customHeight="1" x14ac:dyDescent="0.3">
      <c r="H8" s="54"/>
      <c r="M8" s="54"/>
      <c r="R8" s="54"/>
    </row>
    <row r="9" spans="1:23" ht="15" customHeight="1" x14ac:dyDescent="0.3">
      <c r="B9" s="38">
        <v>1</v>
      </c>
      <c r="C9" s="39" t="s">
        <v>83</v>
      </c>
      <c r="D9" s="40">
        <v>45.672060348362869</v>
      </c>
      <c r="E9" s="40">
        <v>51.862789641526781</v>
      </c>
      <c r="F9" s="40">
        <v>55.786838082168487</v>
      </c>
      <c r="G9" s="40">
        <v>56.414794381567646</v>
      </c>
      <c r="H9" s="40">
        <v>209.73648245362577</v>
      </c>
      <c r="I9" s="40">
        <v>69.05323794232099</v>
      </c>
      <c r="J9" s="40">
        <v>80.032917595569018</v>
      </c>
      <c r="K9" s="40">
        <v>92.744734775470917</v>
      </c>
      <c r="L9" s="40">
        <v>99.640571515674949</v>
      </c>
      <c r="M9" s="40">
        <v>341.47146182903589</v>
      </c>
      <c r="N9" s="62">
        <v>107.00465991750757</v>
      </c>
      <c r="O9" s="62">
        <v>109.0177705301366</v>
      </c>
      <c r="P9" s="62">
        <v>114.33592627398284</v>
      </c>
      <c r="Q9" s="62">
        <v>111.1919902056872</v>
      </c>
      <c r="R9" s="40">
        <v>441.55034692731425</v>
      </c>
      <c r="S9" s="40">
        <v>117.96616125412848</v>
      </c>
      <c r="U9" s="75">
        <f>(R9/H9)^(1/2)-1</f>
        <v>0.45095226617388695</v>
      </c>
      <c r="V9" s="75">
        <f>(S9/N9)-1</f>
        <v>0.10243947642160056</v>
      </c>
      <c r="W9" s="75">
        <f>(S9/Q9)-1</f>
        <v>6.0923192721977104E-2</v>
      </c>
    </row>
    <row r="10" spans="1:23" ht="15" customHeight="1" x14ac:dyDescent="0.3">
      <c r="B10" s="23">
        <v>2</v>
      </c>
      <c r="C10" s="21" t="s">
        <v>23</v>
      </c>
      <c r="D10" s="26">
        <v>46.406903685083037</v>
      </c>
      <c r="E10" s="26">
        <v>44.520881693916422</v>
      </c>
      <c r="F10" s="26">
        <v>39.144168946470401</v>
      </c>
      <c r="G10" s="26">
        <v>47.5275327128711</v>
      </c>
      <c r="H10" s="55">
        <v>177.59948703834095</v>
      </c>
      <c r="I10" s="26">
        <v>44.293772717500119</v>
      </c>
      <c r="J10" s="26">
        <v>48.298276337440001</v>
      </c>
      <c r="K10" s="26">
        <v>54.527163680193276</v>
      </c>
      <c r="L10" s="26">
        <v>75.818734493191613</v>
      </c>
      <c r="M10" s="55">
        <v>222.93794722832502</v>
      </c>
      <c r="N10" s="26">
        <v>64.199262487383322</v>
      </c>
      <c r="O10" s="26">
        <v>68.403132505677348</v>
      </c>
      <c r="P10" s="26">
        <v>67.877858414167918</v>
      </c>
      <c r="Q10" s="26">
        <v>82.888478871034664</v>
      </c>
      <c r="R10" s="55">
        <v>283.36873227826322</v>
      </c>
      <c r="S10" s="26">
        <v>79.944348564429163</v>
      </c>
      <c r="U10" s="49">
        <f t="shared" ref="U10:U11" si="0">(R10/H10)^(1/2)-1</f>
        <v>0.26315053423974</v>
      </c>
      <c r="V10" s="49">
        <f t="shared" ref="V10:V11" si="1">(S10/N10)-1</f>
        <v>0.24525337935369773</v>
      </c>
      <c r="W10" s="49">
        <f t="shared" ref="W10:W11" si="2">(S10/Q10)-1</f>
        <v>-3.5519174036071299E-2</v>
      </c>
    </row>
    <row r="11" spans="1:23" ht="15" customHeight="1" x14ac:dyDescent="0.3">
      <c r="B11" s="34">
        <v>3</v>
      </c>
      <c r="C11" s="35" t="s">
        <v>45</v>
      </c>
      <c r="D11" s="36">
        <v>-0.73484333672016788</v>
      </c>
      <c r="E11" s="36">
        <v>7.341907947610359</v>
      </c>
      <c r="F11" s="36">
        <v>16.642669135698085</v>
      </c>
      <c r="G11" s="36">
        <v>8.8872616686965458</v>
      </c>
      <c r="H11" s="36">
        <v>32.136995415284815</v>
      </c>
      <c r="I11" s="36">
        <v>24.759759224820872</v>
      </c>
      <c r="J11" s="36">
        <v>31.719887975039018</v>
      </c>
      <c r="K11" s="36">
        <v>38.200124507097641</v>
      </c>
      <c r="L11" s="36">
        <v>23.800065684503338</v>
      </c>
      <c r="M11" s="36">
        <v>118.47983739146088</v>
      </c>
      <c r="N11" s="24">
        <v>42.781086518184246</v>
      </c>
      <c r="O11" s="24">
        <v>40.566659184459255</v>
      </c>
      <c r="P11" s="24">
        <v>46.400875335684916</v>
      </c>
      <c r="Q11" s="24">
        <v>27.889433053322541</v>
      </c>
      <c r="R11" s="36">
        <v>157.63805409165101</v>
      </c>
      <c r="S11" s="36">
        <v>38.282590995949313</v>
      </c>
      <c r="U11" s="75">
        <f t="shared" si="0"/>
        <v>1.2147662518603544</v>
      </c>
      <c r="V11" s="75">
        <f t="shared" si="1"/>
        <v>-0.10515150241270366</v>
      </c>
      <c r="W11" s="75">
        <f t="shared" si="2"/>
        <v>0.37265576258778088</v>
      </c>
    </row>
    <row r="12" spans="1:23" ht="15" customHeight="1" x14ac:dyDescent="0.3">
      <c r="B12" s="34">
        <v>4</v>
      </c>
      <c r="C12" s="35" t="s">
        <v>55</v>
      </c>
      <c r="D12" s="29">
        <v>1.0160895595932209</v>
      </c>
      <c r="E12" s="29">
        <v>0.8584359229737295</v>
      </c>
      <c r="F12" s="29">
        <v>0.70167391256007228</v>
      </c>
      <c r="G12" s="29">
        <v>0.84246576157689101</v>
      </c>
      <c r="H12" s="37">
        <v>0.84677441406794574</v>
      </c>
      <c r="I12" s="37">
        <v>0.64144381983214116</v>
      </c>
      <c r="J12" s="37">
        <v>0.60348014027810493</v>
      </c>
      <c r="K12" s="37">
        <v>0.58792732344536924</v>
      </c>
      <c r="L12" s="37">
        <v>0.76092231648093467</v>
      </c>
      <c r="M12" s="37">
        <v>0.65287431644856775</v>
      </c>
      <c r="N12" s="29">
        <v>0.59996697841828628</v>
      </c>
      <c r="O12" s="29">
        <v>0.62744937979416993</v>
      </c>
      <c r="P12" s="29">
        <v>0.59367042911352652</v>
      </c>
      <c r="Q12" s="29">
        <v>0.7454536852672965</v>
      </c>
      <c r="R12" s="37">
        <v>0.64175859955763981</v>
      </c>
      <c r="S12" s="37">
        <v>0.67768881952689075</v>
      </c>
      <c r="U12"/>
      <c r="V12"/>
      <c r="W12"/>
    </row>
    <row r="14" spans="1:23" ht="15" customHeight="1" x14ac:dyDescent="0.3">
      <c r="B14" s="65" t="s">
        <v>58</v>
      </c>
      <c r="C14" s="66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  <c r="O14" s="68"/>
      <c r="P14" s="68"/>
      <c r="Q14" s="68"/>
      <c r="R14" s="67"/>
      <c r="S14" s="67"/>
      <c r="U14"/>
      <c r="V14"/>
      <c r="W14"/>
    </row>
    <row r="16" spans="1:23" ht="15" customHeight="1" x14ac:dyDescent="0.3">
      <c r="B16" s="38">
        <v>1</v>
      </c>
      <c r="C16" s="39" t="s">
        <v>88</v>
      </c>
      <c r="D16" s="40">
        <f t="shared" ref="D16:R16" si="3">D17+D22</f>
        <v>45.672060348362862</v>
      </c>
      <c r="E16" s="40">
        <f t="shared" si="3"/>
        <v>51.862789641526774</v>
      </c>
      <c r="F16" s="40">
        <f t="shared" si="3"/>
        <v>55.786838082168494</v>
      </c>
      <c r="G16" s="40">
        <f t="shared" si="3"/>
        <v>56.414794381567653</v>
      </c>
      <c r="H16" s="40">
        <f t="shared" si="3"/>
        <v>209.73648245362577</v>
      </c>
      <c r="I16" s="40">
        <f t="shared" si="3"/>
        <v>69.05323794232099</v>
      </c>
      <c r="J16" s="40">
        <f t="shared" si="3"/>
        <v>80.032917595569018</v>
      </c>
      <c r="K16" s="40">
        <f t="shared" si="3"/>
        <v>92.744734775470931</v>
      </c>
      <c r="L16" s="40">
        <f t="shared" si="3"/>
        <v>99.640571515674935</v>
      </c>
      <c r="M16" s="40">
        <f t="shared" si="3"/>
        <v>341.47146182903595</v>
      </c>
      <c r="N16" s="62">
        <f t="shared" si="3"/>
        <v>107.00465991750757</v>
      </c>
      <c r="O16" s="62">
        <f t="shared" si="3"/>
        <v>109.01777053013657</v>
      </c>
      <c r="P16" s="62">
        <f t="shared" si="3"/>
        <v>114.33592627398284</v>
      </c>
      <c r="Q16" s="62">
        <f t="shared" si="3"/>
        <v>111.1919902056872</v>
      </c>
      <c r="R16" s="40">
        <f t="shared" si="3"/>
        <v>441.55034692731425</v>
      </c>
      <c r="S16" s="40"/>
      <c r="U16" s="75">
        <f t="shared" ref="U16:U22" si="4">(R16/H16)^(1/2)-1</f>
        <v>0.45095226617388695</v>
      </c>
      <c r="V16" s="75"/>
      <c r="W16" s="75"/>
    </row>
    <row r="17" spans="2:23" ht="15" customHeight="1" x14ac:dyDescent="0.3">
      <c r="B17" s="23" t="s">
        <v>43</v>
      </c>
      <c r="C17" s="44" t="s">
        <v>84</v>
      </c>
      <c r="D17" s="26">
        <v>24.348569114251251</v>
      </c>
      <c r="E17" s="26">
        <v>19.114043842711627</v>
      </c>
      <c r="F17" s="26">
        <v>24.521533669251255</v>
      </c>
      <c r="G17" s="26">
        <v>29.932275227146437</v>
      </c>
      <c r="H17" s="55">
        <v>97.916421853360561</v>
      </c>
      <c r="I17" s="26">
        <v>39.847831913894225</v>
      </c>
      <c r="J17" s="26">
        <v>41.577934157147233</v>
      </c>
      <c r="K17" s="26">
        <v>35.344145015906108</v>
      </c>
      <c r="L17" s="26">
        <v>51.088293871703364</v>
      </c>
      <c r="M17" s="55">
        <v>167.85820495865096</v>
      </c>
      <c r="N17" s="26">
        <v>54.548099036551825</v>
      </c>
      <c r="O17" s="26">
        <v>59.309838735141845</v>
      </c>
      <c r="P17" s="26">
        <v>66.500716322209811</v>
      </c>
      <c r="Q17" s="26">
        <v>67.982237788731538</v>
      </c>
      <c r="R17" s="55">
        <v>248.34089188263505</v>
      </c>
      <c r="S17" s="26"/>
      <c r="U17" s="49">
        <f t="shared" si="4"/>
        <v>0.592562007475951</v>
      </c>
      <c r="V17" s="22"/>
      <c r="W17" s="22"/>
    </row>
    <row r="18" spans="2:23" ht="15" customHeight="1" x14ac:dyDescent="0.3">
      <c r="B18" s="46" t="s">
        <v>50</v>
      </c>
      <c r="C18" s="27" t="s">
        <v>64</v>
      </c>
      <c r="D18" s="45">
        <v>12.229721796534728</v>
      </c>
      <c r="E18" s="45">
        <v>9.8517536684947018</v>
      </c>
      <c r="F18" s="45">
        <v>14.390052804502842</v>
      </c>
      <c r="G18" s="45">
        <v>18.446449845789363</v>
      </c>
      <c r="H18" s="56">
        <v>54.917978115321638</v>
      </c>
      <c r="I18" s="45">
        <v>26.261786324573158</v>
      </c>
      <c r="J18" s="45">
        <v>23.875198719078426</v>
      </c>
      <c r="K18" s="45">
        <v>18.46768081251976</v>
      </c>
      <c r="L18" s="45">
        <v>34.644974623694054</v>
      </c>
      <c r="M18" s="56">
        <v>103.24964047986541</v>
      </c>
      <c r="N18" s="45">
        <v>45.540747611480697</v>
      </c>
      <c r="O18" s="45">
        <v>43.987190233678135</v>
      </c>
      <c r="P18" s="45">
        <v>46.944390118599614</v>
      </c>
      <c r="Q18" s="45">
        <v>38.894757311994525</v>
      </c>
      <c r="R18" s="56">
        <v>175.36708527575297</v>
      </c>
      <c r="S18" s="26"/>
      <c r="U18" s="49">
        <f t="shared" si="4"/>
        <v>0.78696798584979222</v>
      </c>
      <c r="V18" s="22"/>
      <c r="W18" s="22"/>
    </row>
    <row r="19" spans="2:23" ht="15" customHeight="1" x14ac:dyDescent="0.3">
      <c r="B19" s="46" t="s">
        <v>51</v>
      </c>
      <c r="C19" s="27" t="s">
        <v>65</v>
      </c>
      <c r="D19" s="45">
        <v>1.25602949</v>
      </c>
      <c r="E19" s="45">
        <v>1.8543981080000003</v>
      </c>
      <c r="F19" s="45">
        <v>2.097118429</v>
      </c>
      <c r="G19" s="45">
        <v>3.6620581190000001</v>
      </c>
      <c r="H19" s="56">
        <v>8.8696041460000004</v>
      </c>
      <c r="I19" s="45">
        <v>1.1611692219999998</v>
      </c>
      <c r="J19" s="45">
        <v>1.4232214680000008</v>
      </c>
      <c r="K19" s="45">
        <v>1.2721895259999998</v>
      </c>
      <c r="L19" s="45">
        <v>3.7720361719999991</v>
      </c>
      <c r="M19" s="56">
        <v>7.6286163879999993</v>
      </c>
      <c r="N19" s="45">
        <v>1.1934058539633541</v>
      </c>
      <c r="O19" s="45">
        <v>1.3427279713269362</v>
      </c>
      <c r="P19" s="45">
        <v>1.8179874404573306</v>
      </c>
      <c r="Q19" s="45">
        <v>4.5156241779999995</v>
      </c>
      <c r="R19" s="56">
        <v>8.86974544374762</v>
      </c>
      <c r="S19" s="26"/>
      <c r="U19" s="49">
        <f t="shared" si="4"/>
        <v>7.9652475217795171E-6</v>
      </c>
      <c r="V19" s="22"/>
      <c r="W19" s="22"/>
    </row>
    <row r="20" spans="2:23" ht="15" customHeight="1" x14ac:dyDescent="0.3">
      <c r="B20" s="46" t="s">
        <v>52</v>
      </c>
      <c r="C20" s="27" t="s">
        <v>85</v>
      </c>
      <c r="D20" s="45">
        <v>7.9813994631666532</v>
      </c>
      <c r="E20" s="45">
        <v>4.4420877992331764</v>
      </c>
      <c r="F20" s="45">
        <v>4.4840970737000028</v>
      </c>
      <c r="G20" s="45">
        <v>2.4814934477799415</v>
      </c>
      <c r="H20" s="56">
        <v>19.38907778387977</v>
      </c>
      <c r="I20" s="45">
        <v>7.4262242390006872</v>
      </c>
      <c r="J20" s="45">
        <v>12.241739443499711</v>
      </c>
      <c r="K20" s="45">
        <v>11.181789936498184</v>
      </c>
      <c r="L20" s="45">
        <v>8.6317316870008973</v>
      </c>
      <c r="M20" s="56">
        <v>39.481485305999485</v>
      </c>
      <c r="N20" s="45">
        <v>5.263936307662183</v>
      </c>
      <c r="O20" s="45">
        <v>9.5256585206468518</v>
      </c>
      <c r="P20" s="45">
        <v>13.78833365294647</v>
      </c>
      <c r="Q20" s="45">
        <v>20.172137449341328</v>
      </c>
      <c r="R20" s="56">
        <v>48.750065930596833</v>
      </c>
      <c r="S20" s="26"/>
      <c r="U20" s="49">
        <f t="shared" si="4"/>
        <v>0.58565618989042889</v>
      </c>
      <c r="V20" s="22"/>
      <c r="W20" s="22"/>
    </row>
    <row r="21" spans="2:23" ht="15" customHeight="1" x14ac:dyDescent="0.3">
      <c r="B21" s="46" t="s">
        <v>53</v>
      </c>
      <c r="C21" s="27" t="s">
        <v>69</v>
      </c>
      <c r="D21" s="45">
        <v>2.8814183645498703</v>
      </c>
      <c r="E21" s="45">
        <v>2.9658042669837501</v>
      </c>
      <c r="F21" s="45">
        <v>3.5502653620484099</v>
      </c>
      <c r="G21" s="45">
        <v>5.3422738145771298</v>
      </c>
      <c r="H21" s="56">
        <v>14.739761808159161</v>
      </c>
      <c r="I21" s="45">
        <v>4.9986521283203809</v>
      </c>
      <c r="J21" s="45">
        <v>4.0377745265690974</v>
      </c>
      <c r="K21" s="45">
        <v>4.4224847408881676</v>
      </c>
      <c r="L21" s="45">
        <v>4.0395513890084143</v>
      </c>
      <c r="M21" s="56">
        <v>17.49846278478606</v>
      </c>
      <c r="N21" s="45">
        <v>2.550009263445586</v>
      </c>
      <c r="O21" s="45">
        <v>4.4542620094899208</v>
      </c>
      <c r="P21" s="45">
        <v>3.9500051102063996</v>
      </c>
      <c r="Q21" s="45">
        <v>4.3997188493956934</v>
      </c>
      <c r="R21" s="56">
        <v>15.353995232537599</v>
      </c>
      <c r="S21" s="26"/>
      <c r="U21" s="49">
        <f t="shared" si="4"/>
        <v>2.0623274809372649E-2</v>
      </c>
      <c r="V21" s="22"/>
      <c r="W21" s="22"/>
    </row>
    <row r="22" spans="2:23" ht="15" customHeight="1" x14ac:dyDescent="0.3">
      <c r="B22" s="23" t="s">
        <v>44</v>
      </c>
      <c r="C22" s="44" t="s">
        <v>86</v>
      </c>
      <c r="D22" s="26">
        <v>21.323491234111611</v>
      </c>
      <c r="E22" s="26">
        <v>32.74874579881515</v>
      </c>
      <c r="F22" s="26">
        <v>31.265304412917239</v>
      </c>
      <c r="G22" s="26">
        <v>26.482519154421215</v>
      </c>
      <c r="H22" s="55">
        <v>111.82006060026521</v>
      </c>
      <c r="I22" s="26">
        <v>29.205406028426765</v>
      </c>
      <c r="J22" s="26">
        <v>38.454983438421785</v>
      </c>
      <c r="K22" s="26">
        <v>57.400589759564824</v>
      </c>
      <c r="L22" s="26">
        <v>48.552277643971571</v>
      </c>
      <c r="M22" s="55">
        <v>173.61325687038499</v>
      </c>
      <c r="N22" s="26">
        <v>52.456560880955742</v>
      </c>
      <c r="O22" s="26">
        <v>49.707931794994728</v>
      </c>
      <c r="P22" s="26">
        <v>47.835209951773024</v>
      </c>
      <c r="Q22" s="26">
        <v>43.209752416955666</v>
      </c>
      <c r="R22" s="55">
        <v>193.2094550446792</v>
      </c>
      <c r="S22" s="26"/>
      <c r="U22" s="49">
        <f t="shared" si="4"/>
        <v>0.31448103966837504</v>
      </c>
      <c r="V22" s="22"/>
      <c r="W22" s="22"/>
    </row>
    <row r="24" spans="2:23" ht="15" customHeight="1" x14ac:dyDescent="0.3">
      <c r="B24" s="38">
        <v>2</v>
      </c>
      <c r="C24" s="39" t="s">
        <v>79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62"/>
      <c r="O24" s="62"/>
      <c r="P24" s="62"/>
      <c r="Q24" s="62"/>
      <c r="R24" s="40"/>
      <c r="S24" s="40"/>
      <c r="U24"/>
      <c r="V24"/>
      <c r="W24"/>
    </row>
    <row r="25" spans="2:23" ht="15" customHeight="1" x14ac:dyDescent="0.3">
      <c r="B25" s="23" t="s">
        <v>43</v>
      </c>
      <c r="C25" s="44" t="s">
        <v>84</v>
      </c>
      <c r="D25" s="49">
        <f t="shared" ref="D25:G25" si="5">D17/D$16</f>
        <v>0.53311737917083124</v>
      </c>
      <c r="E25" s="49">
        <f t="shared" si="5"/>
        <v>0.3685502452688531</v>
      </c>
      <c r="F25" s="49">
        <f t="shared" si="5"/>
        <v>0.43955768981087368</v>
      </c>
      <c r="G25" s="49">
        <f t="shared" si="5"/>
        <v>0.53057492374599846</v>
      </c>
      <c r="H25" s="57">
        <f t="shared" ref="H25:H30" si="6">H17/H$16</f>
        <v>0.46685450574871057</v>
      </c>
      <c r="I25" s="49">
        <f t="shared" ref="I25:R25" si="7">I17/I$16</f>
        <v>0.57705957173475997</v>
      </c>
      <c r="J25" s="49">
        <f t="shared" si="7"/>
        <v>0.51951041404304843</v>
      </c>
      <c r="K25" s="49">
        <f t="shared" si="7"/>
        <v>0.3810905826780574</v>
      </c>
      <c r="L25" s="49">
        <f t="shared" si="7"/>
        <v>0.51272582136551093</v>
      </c>
      <c r="M25" s="57">
        <f t="shared" si="7"/>
        <v>0.49157315829424214</v>
      </c>
      <c r="N25" s="49">
        <f t="shared" si="7"/>
        <v>0.5097731171577411</v>
      </c>
      <c r="O25" s="49">
        <f t="shared" si="7"/>
        <v>0.54403826501612773</v>
      </c>
      <c r="P25" s="49">
        <f t="shared" si="7"/>
        <v>0.58162572770744292</v>
      </c>
      <c r="Q25" s="49">
        <f t="shared" si="7"/>
        <v>0.61139509836073069</v>
      </c>
      <c r="R25" s="57">
        <f t="shared" si="7"/>
        <v>0.56242938910772877</v>
      </c>
      <c r="S25" s="26"/>
      <c r="U25"/>
      <c r="V25"/>
      <c r="W25"/>
    </row>
    <row r="26" spans="2:23" ht="15" customHeight="1" x14ac:dyDescent="0.3">
      <c r="B26" s="89" t="s">
        <v>50</v>
      </c>
      <c r="C26" s="27" t="s">
        <v>64</v>
      </c>
      <c r="D26" s="50">
        <f t="shared" ref="D26:G26" si="8">D18/D$16</f>
        <v>0.26777250037008915</v>
      </c>
      <c r="E26" s="50">
        <f t="shared" si="8"/>
        <v>0.1899580361293631</v>
      </c>
      <c r="F26" s="50">
        <f t="shared" si="8"/>
        <v>0.25794709467684329</v>
      </c>
      <c r="G26" s="50">
        <f t="shared" si="8"/>
        <v>0.32697894316559545</v>
      </c>
      <c r="H26" s="58">
        <f t="shared" si="6"/>
        <v>0.26184275369195437</v>
      </c>
      <c r="I26" s="50">
        <f t="shared" ref="I26:R26" si="9">I18/I$16</f>
        <v>0.38031216358759579</v>
      </c>
      <c r="J26" s="50">
        <f t="shared" si="9"/>
        <v>0.29831723541214827</v>
      </c>
      <c r="K26" s="50">
        <f t="shared" si="9"/>
        <v>0.19912376543238636</v>
      </c>
      <c r="L26" s="50">
        <f t="shared" si="9"/>
        <v>0.34769947719783889</v>
      </c>
      <c r="M26" s="58">
        <f t="shared" si="9"/>
        <v>0.30236682130572673</v>
      </c>
      <c r="N26" s="50">
        <f t="shared" si="9"/>
        <v>0.42559592868749024</v>
      </c>
      <c r="O26" s="50">
        <f t="shared" si="9"/>
        <v>0.40348642262426782</v>
      </c>
      <c r="P26" s="50">
        <f t="shared" si="9"/>
        <v>0.41058302187631657</v>
      </c>
      <c r="Q26" s="50">
        <f t="shared" si="9"/>
        <v>0.34979819355733727</v>
      </c>
      <c r="R26" s="58">
        <f t="shared" si="9"/>
        <v>0.39716215035523683</v>
      </c>
      <c r="S26" s="26"/>
      <c r="U26"/>
      <c r="V26"/>
      <c r="W26"/>
    </row>
    <row r="27" spans="2:23" ht="15" customHeight="1" x14ac:dyDescent="0.3">
      <c r="B27" s="89" t="s">
        <v>51</v>
      </c>
      <c r="C27" s="27" t="s">
        <v>65</v>
      </c>
      <c r="D27" s="50">
        <f t="shared" ref="D27:G27" si="10">D19/D$16</f>
        <v>2.7501047257768894E-2</v>
      </c>
      <c r="E27" s="50">
        <f t="shared" si="10"/>
        <v>3.5755849633571875E-2</v>
      </c>
      <c r="F27" s="50">
        <f t="shared" si="10"/>
        <v>3.7591634534137823E-2</v>
      </c>
      <c r="G27" s="50">
        <f t="shared" si="10"/>
        <v>6.4913081030328112E-2</v>
      </c>
      <c r="H27" s="58">
        <f t="shared" si="6"/>
        <v>4.2289276725908348E-2</v>
      </c>
      <c r="I27" s="50">
        <f t="shared" ref="I27:R27" si="11">I19/I$16</f>
        <v>1.6815565158145154E-2</v>
      </c>
      <c r="J27" s="50">
        <f t="shared" si="11"/>
        <v>1.7782951200054672E-2</v>
      </c>
      <c r="K27" s="50">
        <f t="shared" si="11"/>
        <v>1.3717107812965224E-2</v>
      </c>
      <c r="L27" s="50">
        <f t="shared" si="11"/>
        <v>3.7856428507203034E-2</v>
      </c>
      <c r="M27" s="58">
        <f t="shared" si="11"/>
        <v>2.2340421501517476E-2</v>
      </c>
      <c r="N27" s="50">
        <f t="shared" si="11"/>
        <v>1.1152840024755735E-2</v>
      </c>
      <c r="O27" s="50">
        <f t="shared" si="11"/>
        <v>1.2316597237289457E-2</v>
      </c>
      <c r="P27" s="50">
        <f t="shared" si="11"/>
        <v>1.5900404183553759E-2</v>
      </c>
      <c r="Q27" s="50">
        <f t="shared" si="11"/>
        <v>4.0611056332806213E-2</v>
      </c>
      <c r="R27" s="58">
        <f t="shared" si="11"/>
        <v>2.0087732928919456E-2</v>
      </c>
      <c r="S27" s="26"/>
      <c r="U27"/>
      <c r="V27"/>
      <c r="W27"/>
    </row>
    <row r="28" spans="2:23" ht="15" customHeight="1" x14ac:dyDescent="0.3">
      <c r="B28" s="89" t="s">
        <v>52</v>
      </c>
      <c r="C28" s="27" t="s">
        <v>85</v>
      </c>
      <c r="D28" s="50">
        <f t="shared" ref="D28:G28" si="12">D20/D$16</f>
        <v>0.17475453050045617</v>
      </c>
      <c r="E28" s="50">
        <f t="shared" si="12"/>
        <v>8.5650768690552201E-2</v>
      </c>
      <c r="F28" s="50">
        <f t="shared" si="12"/>
        <v>8.0379122170275569E-2</v>
      </c>
      <c r="G28" s="50">
        <f t="shared" si="12"/>
        <v>4.3986572582292653E-2</v>
      </c>
      <c r="H28" s="58">
        <f t="shared" si="6"/>
        <v>9.2444945948623097E-2</v>
      </c>
      <c r="I28" s="50">
        <f t="shared" ref="I28:R28" si="13">I20/I$16</f>
        <v>0.10754346154200166</v>
      </c>
      <c r="J28" s="50">
        <f t="shared" si="13"/>
        <v>0.15295880509268686</v>
      </c>
      <c r="K28" s="50">
        <f t="shared" si="13"/>
        <v>0.12056522630172573</v>
      </c>
      <c r="L28" s="50">
        <f t="shared" si="13"/>
        <v>8.6628685039637679E-2</v>
      </c>
      <c r="M28" s="58">
        <f t="shared" si="13"/>
        <v>0.11562162499473126</v>
      </c>
      <c r="N28" s="50">
        <f t="shared" si="13"/>
        <v>4.9193524017741623E-2</v>
      </c>
      <c r="O28" s="50">
        <f t="shared" si="13"/>
        <v>8.7377117274780494E-2</v>
      </c>
      <c r="P28" s="50">
        <f t="shared" si="13"/>
        <v>0.12059493548777947</v>
      </c>
      <c r="Q28" s="50">
        <f t="shared" si="13"/>
        <v>0.1814171813277749</v>
      </c>
      <c r="R28" s="58">
        <f t="shared" si="13"/>
        <v>0.1104065850470769</v>
      </c>
      <c r="S28" s="26"/>
      <c r="U28"/>
      <c r="V28"/>
      <c r="W28"/>
    </row>
    <row r="29" spans="2:23" ht="15" customHeight="1" x14ac:dyDescent="0.3">
      <c r="B29" s="89" t="s">
        <v>53</v>
      </c>
      <c r="C29" s="27" t="s">
        <v>69</v>
      </c>
      <c r="D29" s="50">
        <f t="shared" ref="D29:G29" si="14">D21/D$16</f>
        <v>6.3089301042517046E-2</v>
      </c>
      <c r="E29" s="50">
        <f t="shared" si="14"/>
        <v>5.7185590815365957E-2</v>
      </c>
      <c r="F29" s="50">
        <f t="shared" si="14"/>
        <v>6.3639838429617041E-2</v>
      </c>
      <c r="G29" s="50">
        <f t="shared" si="14"/>
        <v>9.4696326967782143E-2</v>
      </c>
      <c r="H29" s="58">
        <f t="shared" si="6"/>
        <v>7.0277529382224799E-2</v>
      </c>
      <c r="I29" s="50">
        <f t="shared" ref="I29:R29" si="15">I21/I$16</f>
        <v>7.2388381447017314E-2</v>
      </c>
      <c r="J29" s="50">
        <f t="shared" si="15"/>
        <v>5.0451422338158601E-2</v>
      </c>
      <c r="K29" s="50">
        <f t="shared" si="15"/>
        <v>4.7684483130980108E-2</v>
      </c>
      <c r="L29" s="50">
        <f t="shared" si="15"/>
        <v>4.0541230620831328E-2</v>
      </c>
      <c r="M29" s="58">
        <f t="shared" si="15"/>
        <v>5.1244290492266649E-2</v>
      </c>
      <c r="N29" s="50">
        <f t="shared" si="15"/>
        <v>2.3830824427753413E-2</v>
      </c>
      <c r="O29" s="50">
        <f t="shared" si="15"/>
        <v>4.0858127879789992E-2</v>
      </c>
      <c r="P29" s="50">
        <f t="shared" si="15"/>
        <v>3.4547366159793154E-2</v>
      </c>
      <c r="Q29" s="50">
        <f t="shared" si="15"/>
        <v>3.9568667142812396E-2</v>
      </c>
      <c r="R29" s="58">
        <f t="shared" si="15"/>
        <v>3.4772920776495492E-2</v>
      </c>
      <c r="S29" s="26"/>
      <c r="U29"/>
      <c r="V29"/>
      <c r="W29"/>
    </row>
    <row r="30" spans="2:23" ht="15" customHeight="1" x14ac:dyDescent="0.3">
      <c r="B30" s="23" t="s">
        <v>44</v>
      </c>
      <c r="C30" s="44" t="s">
        <v>86</v>
      </c>
      <c r="D30" s="49">
        <f t="shared" ref="D30:G30" si="16">D22/D$16</f>
        <v>0.46688262082916876</v>
      </c>
      <c r="E30" s="49">
        <f t="shared" si="16"/>
        <v>0.63144975473114695</v>
      </c>
      <c r="F30" s="49">
        <f t="shared" si="16"/>
        <v>0.56044231018912627</v>
      </c>
      <c r="G30" s="49">
        <f t="shared" si="16"/>
        <v>0.46942507625400159</v>
      </c>
      <c r="H30" s="57">
        <f t="shared" si="6"/>
        <v>0.53314549425128943</v>
      </c>
      <c r="I30" s="49">
        <f t="shared" ref="I30:R30" si="17">I22/I$16</f>
        <v>0.42294042826524009</v>
      </c>
      <c r="J30" s="49">
        <f t="shared" si="17"/>
        <v>0.48048958595695163</v>
      </c>
      <c r="K30" s="49">
        <f t="shared" si="17"/>
        <v>0.6189094173219426</v>
      </c>
      <c r="L30" s="49">
        <f t="shared" si="17"/>
        <v>0.48727417863448907</v>
      </c>
      <c r="M30" s="57">
        <f t="shared" si="17"/>
        <v>0.5084268417057578</v>
      </c>
      <c r="N30" s="49">
        <f t="shared" si="17"/>
        <v>0.4902268828422589</v>
      </c>
      <c r="O30" s="49">
        <f t="shared" si="17"/>
        <v>0.45596173498387221</v>
      </c>
      <c r="P30" s="49">
        <f t="shared" si="17"/>
        <v>0.41837427229255708</v>
      </c>
      <c r="Q30" s="49">
        <f t="shared" si="17"/>
        <v>0.38860490163926925</v>
      </c>
      <c r="R30" s="57">
        <f t="shared" si="17"/>
        <v>0.43757061089227123</v>
      </c>
      <c r="S30" s="26"/>
      <c r="U30"/>
      <c r="V30"/>
      <c r="W30"/>
    </row>
    <row r="31" spans="2:23" ht="15" customHeight="1" x14ac:dyDescent="0.3">
      <c r="B31" s="69"/>
      <c r="C31" s="70"/>
      <c r="D31" s="71"/>
      <c r="E31" s="71"/>
      <c r="F31" s="71"/>
      <c r="G31" s="71"/>
      <c r="H31" s="72"/>
      <c r="I31" s="71"/>
      <c r="J31" s="71"/>
      <c r="K31" s="71"/>
      <c r="L31" s="71"/>
      <c r="M31" s="72"/>
      <c r="N31" s="71"/>
      <c r="O31" s="71"/>
      <c r="P31" s="71"/>
      <c r="Q31" s="71"/>
      <c r="R31" s="72"/>
      <c r="S31" s="71"/>
      <c r="U31" s="71"/>
      <c r="V31" s="71"/>
      <c r="W31" s="71"/>
    </row>
    <row r="32" spans="2:23" ht="15" customHeight="1" x14ac:dyDescent="0.3">
      <c r="B32" s="82" t="s">
        <v>62</v>
      </c>
      <c r="C32" s="73" t="s">
        <v>87</v>
      </c>
      <c r="D32" s="74">
        <f t="shared" ref="D32:G32" si="18">D26+D27+D29</f>
        <v>0.3583628486703751</v>
      </c>
      <c r="E32" s="74">
        <f t="shared" si="18"/>
        <v>0.28289947657830095</v>
      </c>
      <c r="F32" s="74">
        <f t="shared" si="18"/>
        <v>0.35917856764059819</v>
      </c>
      <c r="G32" s="74">
        <f t="shared" si="18"/>
        <v>0.48658835116370569</v>
      </c>
      <c r="H32" s="75">
        <f>H26+H27+H29</f>
        <v>0.37440955980008755</v>
      </c>
      <c r="I32" s="75">
        <f t="shared" ref="I32:R32" si="19">I26+I27+I29</f>
        <v>0.46951611019275824</v>
      </c>
      <c r="J32" s="75">
        <f t="shared" si="19"/>
        <v>0.36655160895036154</v>
      </c>
      <c r="K32" s="75">
        <f t="shared" si="19"/>
        <v>0.26052535637633167</v>
      </c>
      <c r="L32" s="75">
        <f t="shared" si="19"/>
        <v>0.42609713632587326</v>
      </c>
      <c r="M32" s="75">
        <f t="shared" si="19"/>
        <v>0.37595153329951086</v>
      </c>
      <c r="N32" s="74">
        <f t="shared" si="19"/>
        <v>0.46057959313999941</v>
      </c>
      <c r="O32" s="74">
        <f t="shared" si="19"/>
        <v>0.45666114774134725</v>
      </c>
      <c r="P32" s="74">
        <f t="shared" si="19"/>
        <v>0.46103079221966348</v>
      </c>
      <c r="Q32" s="74">
        <f t="shared" si="19"/>
        <v>0.42997791703295585</v>
      </c>
      <c r="R32" s="75">
        <f t="shared" si="19"/>
        <v>0.45202280406065176</v>
      </c>
      <c r="S32" s="24"/>
      <c r="U32"/>
      <c r="V32"/>
      <c r="W32"/>
    </row>
    <row r="34" spans="2:23" ht="15" customHeight="1" x14ac:dyDescent="0.3">
      <c r="B34" s="38">
        <v>3</v>
      </c>
      <c r="C34" s="39" t="s">
        <v>89</v>
      </c>
      <c r="D34" s="62">
        <f>D35+D39+D40+D41</f>
        <v>89670.920987049816</v>
      </c>
      <c r="E34" s="62">
        <f t="shared" ref="E34:R34" si="20">E35+E39+E40+E41</f>
        <v>91191.952229460876</v>
      </c>
      <c r="F34" s="62">
        <f t="shared" si="20"/>
        <v>101062.52393199751</v>
      </c>
      <c r="G34" s="62">
        <f t="shared" si="20"/>
        <v>103229.39790189418</v>
      </c>
      <c r="H34" s="40">
        <f t="shared" si="20"/>
        <v>103229.39790189418</v>
      </c>
      <c r="I34" s="40">
        <f t="shared" si="20"/>
        <v>104107.37158206259</v>
      </c>
      <c r="J34" s="40">
        <f t="shared" si="20"/>
        <v>110438.79416990642</v>
      </c>
      <c r="K34" s="40">
        <f t="shared" si="20"/>
        <v>115781.48981766522</v>
      </c>
      <c r="L34" s="40">
        <f t="shared" si="20"/>
        <v>115642.07455514724</v>
      </c>
      <c r="M34" s="40">
        <f t="shared" si="20"/>
        <v>115642.07455514724</v>
      </c>
      <c r="N34" s="62">
        <f t="shared" si="20"/>
        <v>110345.52404771154</v>
      </c>
      <c r="O34" s="62">
        <f t="shared" si="20"/>
        <v>118399.2449445688</v>
      </c>
      <c r="P34" s="62">
        <f t="shared" si="20"/>
        <v>126383.10997370601</v>
      </c>
      <c r="Q34" s="62">
        <f t="shared" si="20"/>
        <v>124425.28974651849</v>
      </c>
      <c r="R34" s="40">
        <f t="shared" si="20"/>
        <v>124425.28974651849</v>
      </c>
      <c r="S34" s="40"/>
      <c r="U34" s="75">
        <f t="shared" ref="U34:U41" si="21">(R34/H34)^(1/2)-1</f>
        <v>9.7874336358737768E-2</v>
      </c>
      <c r="V34" s="20"/>
      <c r="W34" s="20"/>
    </row>
    <row r="35" spans="2:23" ht="15" customHeight="1" x14ac:dyDescent="0.3">
      <c r="B35" s="23" t="s">
        <v>43</v>
      </c>
      <c r="C35" s="44" t="s">
        <v>90</v>
      </c>
      <c r="D35" s="26">
        <f t="shared" ref="D35:R35" si="22">SUM(D36:D38)</f>
        <v>23054.214013171873</v>
      </c>
      <c r="E35" s="26">
        <f t="shared" si="22"/>
        <v>23446.694851427292</v>
      </c>
      <c r="F35" s="26">
        <f t="shared" si="22"/>
        <v>26052.895774183398</v>
      </c>
      <c r="G35" s="26">
        <f t="shared" si="22"/>
        <v>26653.401289718186</v>
      </c>
      <c r="H35" s="55">
        <f t="shared" si="22"/>
        <v>26653.401289718186</v>
      </c>
      <c r="I35" s="26">
        <f t="shared" si="22"/>
        <v>18677.323122040518</v>
      </c>
      <c r="J35" s="26">
        <f t="shared" si="22"/>
        <v>19736.865615114766</v>
      </c>
      <c r="K35" s="26">
        <f t="shared" si="22"/>
        <v>20795.366590716243</v>
      </c>
      <c r="L35" s="26">
        <f t="shared" si="22"/>
        <v>20954.342297297673</v>
      </c>
      <c r="M35" s="55">
        <f t="shared" si="22"/>
        <v>20954.342297297673</v>
      </c>
      <c r="N35" s="26">
        <f t="shared" si="22"/>
        <v>22915.50459651908</v>
      </c>
      <c r="O35" s="26">
        <f t="shared" si="22"/>
        <v>26101.765919568701</v>
      </c>
      <c r="P35" s="26">
        <f t="shared" si="22"/>
        <v>28171.517700843051</v>
      </c>
      <c r="Q35" s="26">
        <f t="shared" si="22"/>
        <v>29745.018147590403</v>
      </c>
      <c r="R35" s="55">
        <f t="shared" si="22"/>
        <v>29745.018147590403</v>
      </c>
      <c r="S35" s="26"/>
      <c r="U35" s="49">
        <f t="shared" si="21"/>
        <v>5.6405856308807678E-2</v>
      </c>
      <c r="V35" s="22"/>
      <c r="W35" s="22"/>
    </row>
    <row r="36" spans="2:23" ht="15" customHeight="1" x14ac:dyDescent="0.3">
      <c r="B36" s="46" t="s">
        <v>50</v>
      </c>
      <c r="C36" s="27" t="s">
        <v>64</v>
      </c>
      <c r="D36" s="45">
        <v>6304.751206929609</v>
      </c>
      <c r="E36" s="45">
        <v>6411.5596915560109</v>
      </c>
      <c r="F36" s="45">
        <v>7099.0756694827614</v>
      </c>
      <c r="G36" s="45">
        <v>7247.3202143085364</v>
      </c>
      <c r="H36" s="56">
        <v>7247.3202143085364</v>
      </c>
      <c r="I36" s="45">
        <v>8180.7232291003984</v>
      </c>
      <c r="J36" s="45">
        <v>8685.5548747536905</v>
      </c>
      <c r="K36" s="45">
        <v>9095.8064373395027</v>
      </c>
      <c r="L36" s="45">
        <v>9067.2327214600409</v>
      </c>
      <c r="M36" s="56">
        <v>9067.2327214600409</v>
      </c>
      <c r="N36" s="45">
        <v>9180.3585860146504</v>
      </c>
      <c r="O36" s="45">
        <v>11393.076535011802</v>
      </c>
      <c r="P36" s="45">
        <v>13690.387325511598</v>
      </c>
      <c r="Q36" s="45">
        <v>15576.275739939912</v>
      </c>
      <c r="R36" s="56">
        <v>15576.275739939912</v>
      </c>
      <c r="S36" s="26"/>
      <c r="U36" s="49">
        <f t="shared" si="21"/>
        <v>0.46603077820955474</v>
      </c>
      <c r="V36" s="22"/>
      <c r="W36" s="22"/>
    </row>
    <row r="37" spans="2:23" ht="15" customHeight="1" x14ac:dyDescent="0.3">
      <c r="B37" s="46" t="s">
        <v>51</v>
      </c>
      <c r="C37" s="27" t="s">
        <v>74</v>
      </c>
      <c r="D37" s="45">
        <v>16387.341810792263</v>
      </c>
      <c r="E37" s="45">
        <v>16664.95897416928</v>
      </c>
      <c r="F37" s="45">
        <v>18451.954045169638</v>
      </c>
      <c r="G37" s="45">
        <v>18837.272029640648</v>
      </c>
      <c r="H37" s="56">
        <v>18837.272029640648</v>
      </c>
      <c r="I37" s="45">
        <v>9886.0926372451177</v>
      </c>
      <c r="J37" s="45">
        <v>10496.162465471072</v>
      </c>
      <c r="K37" s="45">
        <v>10991.935863337741</v>
      </c>
      <c r="L37" s="45">
        <v>10957.405615306634</v>
      </c>
      <c r="M37" s="56">
        <v>10957.405615306634</v>
      </c>
      <c r="N37" s="45">
        <v>13065.44126875943</v>
      </c>
      <c r="O37" s="45">
        <v>13966.330044789898</v>
      </c>
      <c r="P37" s="45">
        <v>13422.56675401145</v>
      </c>
      <c r="Q37" s="45">
        <v>12878.109124851489</v>
      </c>
      <c r="R37" s="56">
        <v>12878.109124851489</v>
      </c>
      <c r="S37" s="26"/>
      <c r="U37" s="49">
        <f t="shared" si="21"/>
        <v>-0.1731684391041497</v>
      </c>
      <c r="V37" s="22"/>
      <c r="W37" s="22"/>
    </row>
    <row r="38" spans="2:23" ht="15" customHeight="1" x14ac:dyDescent="0.3">
      <c r="B38" s="46" t="s">
        <v>52</v>
      </c>
      <c r="C38" s="27" t="s">
        <v>66</v>
      </c>
      <c r="D38" s="45">
        <v>362.12099545000001</v>
      </c>
      <c r="E38" s="45">
        <v>370.17618570200005</v>
      </c>
      <c r="F38" s="45">
        <v>501.86605953099996</v>
      </c>
      <c r="G38" s="45">
        <v>568.80904576900002</v>
      </c>
      <c r="H38" s="56">
        <v>568.80904576900002</v>
      </c>
      <c r="I38" s="45">
        <v>610.50725569499991</v>
      </c>
      <c r="J38" s="45">
        <v>555.14827489000004</v>
      </c>
      <c r="K38" s="45">
        <v>707.62429003900002</v>
      </c>
      <c r="L38" s="45">
        <v>929.70396053099989</v>
      </c>
      <c r="M38" s="56">
        <v>929.70396053099989</v>
      </c>
      <c r="N38" s="45">
        <v>669.70474174499986</v>
      </c>
      <c r="O38" s="45">
        <v>742.35933976700005</v>
      </c>
      <c r="P38" s="45">
        <v>1058.56362132</v>
      </c>
      <c r="Q38" s="45">
        <v>1290.633282799</v>
      </c>
      <c r="R38" s="56">
        <v>1290.633282799</v>
      </c>
      <c r="S38" s="26"/>
      <c r="U38" s="49">
        <f t="shared" si="21"/>
        <v>0.50632326251832538</v>
      </c>
      <c r="V38" s="22"/>
      <c r="W38" s="22"/>
    </row>
    <row r="39" spans="2:23" ht="15" customHeight="1" x14ac:dyDescent="0.3">
      <c r="B39" s="23" t="s">
        <v>44</v>
      </c>
      <c r="C39" s="44" t="s">
        <v>91</v>
      </c>
      <c r="D39" s="26">
        <v>38932.219161003326</v>
      </c>
      <c r="E39" s="26">
        <v>39591.767998895521</v>
      </c>
      <c r="F39" s="26">
        <v>43837.220650526942</v>
      </c>
      <c r="G39" s="26">
        <v>44752.639660596171</v>
      </c>
      <c r="H39" s="55">
        <v>44752.639660596171</v>
      </c>
      <c r="I39" s="26">
        <v>57398.481691199573</v>
      </c>
      <c r="J39" s="26">
        <v>60940.536489862556</v>
      </c>
      <c r="K39" s="26">
        <v>63818.988204266439</v>
      </c>
      <c r="L39" s="26">
        <v>63618.506185522325</v>
      </c>
      <c r="M39" s="55">
        <v>63618.506185522325</v>
      </c>
      <c r="N39" s="26">
        <v>58635.43857233593</v>
      </c>
      <c r="O39" s="26">
        <v>61928.302472698429</v>
      </c>
      <c r="P39" s="26">
        <v>65130.529666484523</v>
      </c>
      <c r="Q39" s="26">
        <v>59612.863231413226</v>
      </c>
      <c r="R39" s="55">
        <v>59612.863231413226</v>
      </c>
      <c r="S39" s="26"/>
      <c r="U39" s="49">
        <f t="shared" si="21"/>
        <v>0.15414576565574123</v>
      </c>
      <c r="V39" s="22"/>
      <c r="W39" s="22"/>
    </row>
    <row r="40" spans="2:23" ht="15" customHeight="1" x14ac:dyDescent="0.3">
      <c r="B40" s="82" t="s">
        <v>62</v>
      </c>
      <c r="C40" s="44" t="s">
        <v>92</v>
      </c>
      <c r="D40" s="26">
        <v>6049.4663827985705</v>
      </c>
      <c r="E40" s="26">
        <v>6151.9500995921717</v>
      </c>
      <c r="F40" s="26">
        <v>6811.6279615089825</v>
      </c>
      <c r="G40" s="26">
        <v>6953.8699566207215</v>
      </c>
      <c r="H40" s="55">
        <v>6953.8699566207215</v>
      </c>
      <c r="I40" s="26">
        <v>8846.5399047195187</v>
      </c>
      <c r="J40" s="26">
        <v>9392.4590335504054</v>
      </c>
      <c r="K40" s="26">
        <v>9836.1003495747354</v>
      </c>
      <c r="L40" s="26">
        <v>9805.2010622287708</v>
      </c>
      <c r="M40" s="55">
        <v>9805.2010622287708</v>
      </c>
      <c r="N40" s="26">
        <v>8715.8193059699861</v>
      </c>
      <c r="O40" s="26">
        <v>10153.617545513182</v>
      </c>
      <c r="P40" s="26">
        <v>10701.236960241276</v>
      </c>
      <c r="Q40" s="26">
        <v>10785.791552723887</v>
      </c>
      <c r="R40" s="55">
        <v>10785.791552723887</v>
      </c>
      <c r="S40" s="26"/>
      <c r="U40" s="49">
        <f t="shared" si="21"/>
        <v>0.24541109107999981</v>
      </c>
      <c r="V40" s="22"/>
      <c r="W40" s="22"/>
    </row>
    <row r="41" spans="2:23" ht="15" customHeight="1" x14ac:dyDescent="0.3">
      <c r="B41" s="82" t="s">
        <v>63</v>
      </c>
      <c r="C41" s="126" t="s">
        <v>194</v>
      </c>
      <c r="D41" s="26">
        <v>21635.021430076056</v>
      </c>
      <c r="E41" s="26">
        <v>22001.53927954589</v>
      </c>
      <c r="F41" s="26">
        <v>24360.779545778179</v>
      </c>
      <c r="G41" s="26">
        <v>24869.486994959101</v>
      </c>
      <c r="H41" s="55">
        <v>24869.486994959101</v>
      </c>
      <c r="I41" s="26">
        <v>19185.02686410298</v>
      </c>
      <c r="J41" s="26">
        <v>20368.933031378703</v>
      </c>
      <c r="K41" s="26">
        <v>21331.034673107821</v>
      </c>
      <c r="L41" s="26">
        <v>21264.025010098478</v>
      </c>
      <c r="M41" s="55">
        <v>21264.025010098478</v>
      </c>
      <c r="N41" s="26">
        <v>20078.761572886549</v>
      </c>
      <c r="O41" s="26">
        <v>20215.559006788495</v>
      </c>
      <c r="P41" s="26">
        <v>22379.82564613716</v>
      </c>
      <c r="Q41" s="26">
        <v>24281.616814790978</v>
      </c>
      <c r="R41" s="55">
        <v>24281.616814790978</v>
      </c>
      <c r="S41" s="26"/>
      <c r="U41" s="49">
        <f t="shared" si="21"/>
        <v>-1.1889789023813435E-2</v>
      </c>
      <c r="V41" s="22"/>
      <c r="W41" s="22"/>
    </row>
    <row r="43" spans="2:23" ht="15" customHeight="1" x14ac:dyDescent="0.3">
      <c r="B43" s="76">
        <v>4</v>
      </c>
      <c r="C43" s="39" t="s">
        <v>80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62"/>
      <c r="O43" s="62"/>
      <c r="P43" s="62"/>
      <c r="Q43" s="62"/>
      <c r="R43" s="40"/>
      <c r="S43" s="40"/>
      <c r="U43"/>
      <c r="V43"/>
      <c r="W43"/>
    </row>
    <row r="44" spans="2:23" ht="15" customHeight="1" x14ac:dyDescent="0.3">
      <c r="B44" s="23" t="s">
        <v>43</v>
      </c>
      <c r="C44" s="44" t="s">
        <v>90</v>
      </c>
      <c r="D44" s="49">
        <f>D35/D$34</f>
        <v>0.25709799519625032</v>
      </c>
      <c r="E44" s="49">
        <f t="shared" ref="E44:R44" si="23">E35/E$34</f>
        <v>0.25711364082249022</v>
      </c>
      <c r="F44" s="49">
        <f t="shared" si="23"/>
        <v>0.25778987858757368</v>
      </c>
      <c r="G44" s="49">
        <f t="shared" si="23"/>
        <v>0.25819584179933608</v>
      </c>
      <c r="H44" s="57">
        <f t="shared" si="23"/>
        <v>0.25819584179933608</v>
      </c>
      <c r="I44" s="49">
        <f t="shared" ref="I44:L44" si="24">I35/I$34</f>
        <v>0.17940442485687122</v>
      </c>
      <c r="J44" s="49">
        <f t="shared" si="24"/>
        <v>0.17871315748658259</v>
      </c>
      <c r="K44" s="49">
        <f t="shared" si="24"/>
        <v>0.17960873213382519</v>
      </c>
      <c r="L44" s="49">
        <f t="shared" si="24"/>
        <v>0.18119998605961532</v>
      </c>
      <c r="M44" s="57">
        <f t="shared" si="23"/>
        <v>0.18119998605961532</v>
      </c>
      <c r="N44" s="49">
        <f t="shared" si="23"/>
        <v>0.20767044965603501</v>
      </c>
      <c r="O44" s="49">
        <f t="shared" si="23"/>
        <v>0.22045550992988863</v>
      </c>
      <c r="P44" s="49">
        <f t="shared" si="23"/>
        <v>0.22290571664761322</v>
      </c>
      <c r="Q44" s="49">
        <f t="shared" si="23"/>
        <v>0.23905926366084826</v>
      </c>
      <c r="R44" s="57">
        <f t="shared" si="23"/>
        <v>0.23905926366084826</v>
      </c>
      <c r="S44" s="49"/>
      <c r="U44"/>
      <c r="V44"/>
      <c r="W44"/>
    </row>
    <row r="45" spans="2:23" ht="15" customHeight="1" x14ac:dyDescent="0.3">
      <c r="B45" s="89" t="s">
        <v>50</v>
      </c>
      <c r="C45" s="27" t="s">
        <v>64</v>
      </c>
      <c r="D45" s="50">
        <f t="shared" ref="D45:R45" si="25">D36/D$34</f>
        <v>7.0309874567253919E-2</v>
      </c>
      <c r="E45" s="50">
        <f t="shared" si="25"/>
        <v>7.0308393830883067E-2</v>
      </c>
      <c r="F45" s="50">
        <f t="shared" si="25"/>
        <v>7.0244393206126091E-2</v>
      </c>
      <c r="G45" s="50">
        <f t="shared" si="25"/>
        <v>7.020597195767965E-2</v>
      </c>
      <c r="H45" s="58">
        <f t="shared" si="25"/>
        <v>7.020597195767965E-2</v>
      </c>
      <c r="I45" s="50">
        <f t="shared" ref="I45:L45" si="26">I36/I$34</f>
        <v>7.857967312767998E-2</v>
      </c>
      <c r="J45" s="50">
        <f t="shared" si="26"/>
        <v>7.8645868420034112E-2</v>
      </c>
      <c r="K45" s="50">
        <f t="shared" si="26"/>
        <v>7.8560108802052414E-2</v>
      </c>
      <c r="L45" s="50">
        <f t="shared" si="26"/>
        <v>7.8407731410387926E-2</v>
      </c>
      <c r="M45" s="58">
        <f t="shared" si="25"/>
        <v>7.8407731410387926E-2</v>
      </c>
      <c r="N45" s="50">
        <f t="shared" si="25"/>
        <v>8.3196474576034615E-2</v>
      </c>
      <c r="O45" s="50">
        <f t="shared" si="25"/>
        <v>9.6225922220582738E-2</v>
      </c>
      <c r="P45" s="50">
        <f t="shared" si="25"/>
        <v>0.10832450102201062</v>
      </c>
      <c r="Q45" s="50">
        <f t="shared" si="25"/>
        <v>0.12518577028570471</v>
      </c>
      <c r="R45" s="58">
        <f t="shared" si="25"/>
        <v>0.12518577028570471</v>
      </c>
      <c r="S45" s="49"/>
      <c r="U45"/>
      <c r="V45"/>
      <c r="W45"/>
    </row>
    <row r="46" spans="2:23" ht="15" customHeight="1" x14ac:dyDescent="0.3">
      <c r="B46" s="89" t="s">
        <v>51</v>
      </c>
      <c r="C46" s="27" t="s">
        <v>74</v>
      </c>
      <c r="D46" s="50">
        <f t="shared" ref="D46:R46" si="27">D37/D$34</f>
        <v>0.18274978811870246</v>
      </c>
      <c r="E46" s="50">
        <f t="shared" si="27"/>
        <v>0.18274593938110062</v>
      </c>
      <c r="F46" s="50">
        <f t="shared" si="27"/>
        <v>0.18257958862758566</v>
      </c>
      <c r="G46" s="50">
        <f t="shared" si="27"/>
        <v>0.1824797239207282</v>
      </c>
      <c r="H46" s="58">
        <f t="shared" si="27"/>
        <v>0.1824797239207282</v>
      </c>
      <c r="I46" s="50">
        <f t="shared" ref="I46:L46" si="28">I37/I$34</f>
        <v>9.4960543975047995E-2</v>
      </c>
      <c r="J46" s="50">
        <f t="shared" si="28"/>
        <v>9.5040538466248325E-2</v>
      </c>
      <c r="K46" s="50">
        <f t="shared" si="28"/>
        <v>9.4936901232209395E-2</v>
      </c>
      <c r="L46" s="50">
        <f t="shared" si="28"/>
        <v>9.4752758954365537E-2</v>
      </c>
      <c r="M46" s="58">
        <f t="shared" si="27"/>
        <v>9.4752758954365537E-2</v>
      </c>
      <c r="N46" s="50">
        <f t="shared" si="27"/>
        <v>0.11840481416455237</v>
      </c>
      <c r="O46" s="50">
        <f t="shared" si="27"/>
        <v>0.11795962086860048</v>
      </c>
      <c r="P46" s="50">
        <f t="shared" si="27"/>
        <v>0.10620538422265453</v>
      </c>
      <c r="Q46" s="50">
        <f t="shared" si="27"/>
        <v>0.10350073647477143</v>
      </c>
      <c r="R46" s="58">
        <f t="shared" si="27"/>
        <v>0.10350073647477143</v>
      </c>
      <c r="S46" s="49"/>
      <c r="U46"/>
      <c r="V46"/>
      <c r="W46"/>
    </row>
    <row r="47" spans="2:23" ht="15" customHeight="1" x14ac:dyDescent="0.3">
      <c r="B47" s="89" t="s">
        <v>52</v>
      </c>
      <c r="C47" s="27" t="s">
        <v>66</v>
      </c>
      <c r="D47" s="50">
        <f t="shared" ref="D47:R47" si="29">D38/D$34</f>
        <v>4.0383325102939134E-3</v>
      </c>
      <c r="E47" s="50">
        <f t="shared" si="29"/>
        <v>4.0593076105065471E-3</v>
      </c>
      <c r="F47" s="50">
        <f t="shared" si="29"/>
        <v>4.9658967538619295E-3</v>
      </c>
      <c r="G47" s="50">
        <f t="shared" si="29"/>
        <v>5.5101459209282366E-3</v>
      </c>
      <c r="H47" s="58">
        <f t="shared" si="29"/>
        <v>5.5101459209282366E-3</v>
      </c>
      <c r="I47" s="50">
        <f t="shared" ref="I47:L47" si="30">I38/I$34</f>
        <v>5.8642077541432094E-3</v>
      </c>
      <c r="J47" s="50">
        <f t="shared" si="30"/>
        <v>5.0267506003001342E-3</v>
      </c>
      <c r="K47" s="50">
        <f t="shared" si="30"/>
        <v>6.1117220995634061E-3</v>
      </c>
      <c r="L47" s="50">
        <f t="shared" si="30"/>
        <v>8.0394956948618545E-3</v>
      </c>
      <c r="M47" s="58">
        <f t="shared" si="29"/>
        <v>8.0394956948618545E-3</v>
      </c>
      <c r="N47" s="50">
        <f t="shared" si="29"/>
        <v>6.0691609154480139E-3</v>
      </c>
      <c r="O47" s="50">
        <f t="shared" si="29"/>
        <v>6.2699668407053769E-3</v>
      </c>
      <c r="P47" s="50">
        <f t="shared" si="29"/>
        <v>8.3758314029480207E-3</v>
      </c>
      <c r="Q47" s="50">
        <f t="shared" si="29"/>
        <v>1.0372756900372119E-2</v>
      </c>
      <c r="R47" s="58">
        <f t="shared" si="29"/>
        <v>1.0372756900372119E-2</v>
      </c>
      <c r="S47" s="49"/>
      <c r="U47"/>
      <c r="V47"/>
      <c r="W47"/>
    </row>
    <row r="48" spans="2:23" ht="15" customHeight="1" x14ac:dyDescent="0.3">
      <c r="B48" s="23" t="s">
        <v>44</v>
      </c>
      <c r="C48" s="44" t="s">
        <v>91</v>
      </c>
      <c r="D48" s="50">
        <f t="shared" ref="D48:R48" si="31">D39/D$34</f>
        <v>0.43416771827988559</v>
      </c>
      <c r="E48" s="50">
        <f t="shared" si="31"/>
        <v>0.43415857464344126</v>
      </c>
      <c r="F48" s="50">
        <f t="shared" si="31"/>
        <v>0.4337633669234694</v>
      </c>
      <c r="G48" s="50">
        <f t="shared" si="31"/>
        <v>0.43352611339579455</v>
      </c>
      <c r="H48" s="58">
        <f t="shared" si="31"/>
        <v>0.43352611339579455</v>
      </c>
      <c r="I48" s="50">
        <f t="shared" ref="I48:L48" si="32">I39/I$34</f>
        <v>0.55133926463560023</v>
      </c>
      <c r="J48" s="50">
        <f t="shared" si="32"/>
        <v>0.55180371125845107</v>
      </c>
      <c r="K48" s="50">
        <f t="shared" si="32"/>
        <v>0.55120199528240421</v>
      </c>
      <c r="L48" s="50">
        <f t="shared" si="32"/>
        <v>0.55013286842397502</v>
      </c>
      <c r="M48" s="58">
        <f t="shared" si="31"/>
        <v>0.55013286842397502</v>
      </c>
      <c r="N48" s="50">
        <f t="shared" si="31"/>
        <v>0.53138030815806314</v>
      </c>
      <c r="O48" s="50">
        <f t="shared" si="31"/>
        <v>0.52304643075799617</v>
      </c>
      <c r="P48" s="50">
        <f t="shared" si="31"/>
        <v>0.51534203961300618</v>
      </c>
      <c r="Q48" s="50">
        <f t="shared" si="31"/>
        <v>0.47910568143226878</v>
      </c>
      <c r="R48" s="58">
        <f t="shared" si="31"/>
        <v>0.47910568143226878</v>
      </c>
      <c r="S48" s="49"/>
      <c r="U48"/>
      <c r="V48"/>
      <c r="W48"/>
    </row>
    <row r="49" spans="2:23" ht="15" customHeight="1" x14ac:dyDescent="0.3">
      <c r="B49" s="23" t="s">
        <v>62</v>
      </c>
      <c r="C49" s="44" t="s">
        <v>92</v>
      </c>
      <c r="D49" s="50">
        <f t="shared" ref="D49:R49" si="33">D40/D$34</f>
        <v>6.7462966993193124E-2</v>
      </c>
      <c r="E49" s="50">
        <f t="shared" si="33"/>
        <v>6.7461546213117424E-2</v>
      </c>
      <c r="F49" s="50">
        <f t="shared" si="33"/>
        <v>6.7400137028958029E-2</v>
      </c>
      <c r="G49" s="50">
        <f t="shared" si="33"/>
        <v>6.7363271490059939E-2</v>
      </c>
      <c r="H49" s="58">
        <f t="shared" si="33"/>
        <v>6.7363271490059939E-2</v>
      </c>
      <c r="I49" s="50">
        <f t="shared" ref="I49:L49" si="34">I40/I$34</f>
        <v>8.4975153731032746E-2</v>
      </c>
      <c r="J49" s="50">
        <f t="shared" si="34"/>
        <v>8.5046736557992636E-2</v>
      </c>
      <c r="K49" s="50">
        <f t="shared" si="34"/>
        <v>8.4953997094568426E-2</v>
      </c>
      <c r="L49" s="50">
        <f t="shared" si="34"/>
        <v>8.4789217937740122E-2</v>
      </c>
      <c r="M49" s="58">
        <f t="shared" si="33"/>
        <v>8.4789217937740122E-2</v>
      </c>
      <c r="N49" s="50">
        <f t="shared" si="33"/>
        <v>7.8986613921933194E-2</v>
      </c>
      <c r="O49" s="50">
        <f t="shared" si="33"/>
        <v>8.5757451833977663E-2</v>
      </c>
      <c r="P49" s="50">
        <f t="shared" si="33"/>
        <v>8.46729991251811E-2</v>
      </c>
      <c r="Q49" s="50">
        <f t="shared" si="33"/>
        <v>8.6684881945598855E-2</v>
      </c>
      <c r="R49" s="58">
        <f t="shared" si="33"/>
        <v>8.6684881945598855E-2</v>
      </c>
      <c r="S49" s="49"/>
      <c r="U49"/>
      <c r="V49"/>
      <c r="W49"/>
    </row>
    <row r="50" spans="2:23" ht="15" customHeight="1" x14ac:dyDescent="0.3">
      <c r="B50" s="23" t="s">
        <v>63</v>
      </c>
      <c r="C50" s="44" t="s">
        <v>76</v>
      </c>
      <c r="D50" s="50">
        <f t="shared" ref="D50:R50" si="35">D41/D$34</f>
        <v>0.24127131953067107</v>
      </c>
      <c r="E50" s="50">
        <f t="shared" si="35"/>
        <v>0.24126623832095104</v>
      </c>
      <c r="F50" s="50">
        <f t="shared" si="35"/>
        <v>0.24104661745999884</v>
      </c>
      <c r="G50" s="50">
        <f t="shared" si="35"/>
        <v>0.24091477331480946</v>
      </c>
      <c r="H50" s="58">
        <f t="shared" si="35"/>
        <v>0.24091477331480946</v>
      </c>
      <c r="I50" s="50">
        <f t="shared" ref="I50:L50" si="36">I41/I$34</f>
        <v>0.18428115677649579</v>
      </c>
      <c r="J50" s="50">
        <f t="shared" si="36"/>
        <v>0.18443639469697373</v>
      </c>
      <c r="K50" s="50">
        <f t="shared" si="36"/>
        <v>0.18423527548920229</v>
      </c>
      <c r="L50" s="50">
        <f t="shared" si="36"/>
        <v>0.18387792757866964</v>
      </c>
      <c r="M50" s="58">
        <f t="shared" si="35"/>
        <v>0.18387792757866964</v>
      </c>
      <c r="N50" s="50">
        <f t="shared" si="35"/>
        <v>0.18196262826396867</v>
      </c>
      <c r="O50" s="50">
        <f t="shared" si="35"/>
        <v>0.17074060747813766</v>
      </c>
      <c r="P50" s="50">
        <f t="shared" si="35"/>
        <v>0.17707924461419947</v>
      </c>
      <c r="Q50" s="50">
        <f t="shared" si="35"/>
        <v>0.19515017296128415</v>
      </c>
      <c r="R50" s="58">
        <f t="shared" si="35"/>
        <v>0.19515017296128415</v>
      </c>
      <c r="S50" s="49"/>
      <c r="U50"/>
      <c r="V50"/>
      <c r="W50"/>
    </row>
    <row r="52" spans="2:23" ht="15" customHeight="1" x14ac:dyDescent="0.3">
      <c r="B52" s="38">
        <v>5</v>
      </c>
      <c r="C52" s="39" t="s">
        <v>168</v>
      </c>
      <c r="D52" s="40">
        <v>521.10562443349045</v>
      </c>
      <c r="E52" s="62">
        <v>25.578584243997341</v>
      </c>
      <c r="F52" s="62">
        <v>2626.5604411769846</v>
      </c>
      <c r="G52" s="62">
        <v>1278.8771877744516</v>
      </c>
      <c r="H52" s="40">
        <v>4452.1218376289235</v>
      </c>
      <c r="I52" s="40">
        <v>-8029.4613965982899</v>
      </c>
      <c r="J52" s="40">
        <v>2426.0019689927076</v>
      </c>
      <c r="K52" s="40">
        <v>340.99304003435691</v>
      </c>
      <c r="L52" s="40">
        <v>61.916372071699129</v>
      </c>
      <c r="M52" s="40">
        <v>-5200.5500154995261</v>
      </c>
      <c r="N52" s="62">
        <v>3125.1117788374431</v>
      </c>
      <c r="O52" s="62">
        <v>2391.370540339396</v>
      </c>
      <c r="P52" s="62">
        <v>1769.102782582069</v>
      </c>
      <c r="Q52" s="62">
        <v>2095.4498538764583</v>
      </c>
      <c r="R52" s="40">
        <v>9381.0349556353667</v>
      </c>
      <c r="S52" s="40">
        <v>2227.7545813533898</v>
      </c>
      <c r="U52" s="75">
        <f t="shared" ref="U52" si="37">(R52/H52)^(1/2)-1</f>
        <v>0.45158294427785384</v>
      </c>
      <c r="V52" s="20"/>
      <c r="W52" s="20"/>
    </row>
    <row r="53" spans="2:23" ht="15" customHeight="1" x14ac:dyDescent="0.3">
      <c r="B53" s="23" t="s">
        <v>43</v>
      </c>
      <c r="C53" s="44" t="s">
        <v>90</v>
      </c>
      <c r="D53" s="26"/>
      <c r="E53" s="26"/>
      <c r="F53" s="26"/>
      <c r="G53" s="26"/>
      <c r="H53" s="55"/>
      <c r="I53" s="26"/>
      <c r="J53" s="26"/>
      <c r="K53" s="26"/>
      <c r="L53" s="26"/>
      <c r="M53" s="55"/>
      <c r="N53" s="26"/>
      <c r="O53" s="26"/>
      <c r="P53" s="26"/>
      <c r="Q53" s="26"/>
      <c r="R53" s="55"/>
      <c r="S53" s="26"/>
      <c r="U53" s="49"/>
      <c r="V53" s="22"/>
      <c r="W53" s="22"/>
    </row>
    <row r="54" spans="2:23" ht="15" customHeight="1" x14ac:dyDescent="0.3">
      <c r="B54" s="23" t="s">
        <v>44</v>
      </c>
      <c r="C54" s="44" t="s">
        <v>91</v>
      </c>
      <c r="D54" s="26"/>
      <c r="E54" s="26"/>
      <c r="F54" s="26"/>
      <c r="G54" s="26"/>
      <c r="H54" s="55"/>
      <c r="I54" s="26"/>
      <c r="J54" s="26"/>
      <c r="K54" s="26"/>
      <c r="L54" s="26"/>
      <c r="M54" s="55"/>
      <c r="N54" s="26"/>
      <c r="O54" s="26"/>
      <c r="P54" s="26"/>
      <c r="Q54" s="26"/>
      <c r="R54" s="55"/>
      <c r="S54" s="26"/>
      <c r="U54" s="22"/>
      <c r="V54" s="22"/>
      <c r="W54" s="22"/>
    </row>
    <row r="56" spans="2:23" ht="15" customHeight="1" x14ac:dyDescent="0.3">
      <c r="B56" s="38">
        <v>6</v>
      </c>
      <c r="C56" s="39" t="s">
        <v>93</v>
      </c>
      <c r="D56" s="62">
        <f>D57+D61+D62+D63</f>
        <v>89627.796584206779</v>
      </c>
      <c r="E56" s="62">
        <f t="shared" ref="E56" si="38">E57+E61+E62+E63</f>
        <v>90429.274614106456</v>
      </c>
      <c r="F56" s="62">
        <f t="shared" ref="F56" si="39">F57+F61+F62+F63</f>
        <v>96055.203554539781</v>
      </c>
      <c r="G56" s="62">
        <f t="shared" ref="G56" si="40">G57+G61+G62+G63</f>
        <v>101974.60996072294</v>
      </c>
      <c r="H56" s="40">
        <f t="shared" ref="H56" si="41">H57+H61+H62+H63</f>
        <v>94521.721178393986</v>
      </c>
      <c r="I56" s="40">
        <f t="shared" ref="I56" si="42">I57+I61+I62+I63</f>
        <v>103442.71318767346</v>
      </c>
      <c r="J56" s="40">
        <f t="shared" ref="J56" si="43">J57+J61+J62+J63</f>
        <v>107054.24170711909</v>
      </c>
      <c r="K56" s="40">
        <f t="shared" ref="K56" si="44">K57+K61+K62+K63</f>
        <v>112750.62343264531</v>
      </c>
      <c r="L56" s="40">
        <f t="shared" ref="L56" si="45">L57+L61+L62+L63</f>
        <v>115164.98578244523</v>
      </c>
      <c r="M56" s="40">
        <f t="shared" ref="M56" si="46">M57+M61+M62+M63</f>
        <v>109603.14102747077</v>
      </c>
      <c r="N56" s="62">
        <f t="shared" ref="N56" si="47">N57+N61+N62+N63</f>
        <v>112894.16031103551</v>
      </c>
      <c r="O56" s="62">
        <f t="shared" ref="O56" si="48">O57+O61+O62+O63</f>
        <v>114388.29811823869</v>
      </c>
      <c r="P56" s="62">
        <f t="shared" ref="P56" si="49">P57+P61+P62+P63</f>
        <v>122398.6557307617</v>
      </c>
      <c r="Q56" s="62">
        <f t="shared" ref="Q56" si="50">Q57+Q61+Q62+Q63</f>
        <v>125270.92998794245</v>
      </c>
      <c r="R56" s="40">
        <f t="shared" ref="R56" si="51">R57+R61+R62+R63</f>
        <v>118738.01103699461</v>
      </c>
      <c r="S56" s="40"/>
      <c r="U56" s="75">
        <f t="shared" ref="U56:U63" si="52">(R56/H56)^(1/2)-1</f>
        <v>0.12080245692025282</v>
      </c>
      <c r="V56" s="20"/>
      <c r="W56" s="20"/>
    </row>
    <row r="57" spans="2:23" ht="15" customHeight="1" x14ac:dyDescent="0.3">
      <c r="B57" s="23" t="s">
        <v>43</v>
      </c>
      <c r="C57" s="44" t="s">
        <v>90</v>
      </c>
      <c r="D57" s="26">
        <f>SUM(D58:D60)</f>
        <v>23011.089610328829</v>
      </c>
      <c r="E57" s="26">
        <f t="shared" ref="E57:R57" si="53">SUM(E58:E60)</f>
        <v>23248.292438150671</v>
      </c>
      <c r="F57" s="26">
        <f t="shared" si="53"/>
        <v>24677.760786615934</v>
      </c>
      <c r="G57" s="26">
        <f t="shared" si="53"/>
        <v>26181.79757572788</v>
      </c>
      <c r="H57" s="55">
        <f t="shared" si="53"/>
        <v>24279.735102705832</v>
      </c>
      <c r="I57" s="26">
        <f t="shared" si="53"/>
        <v>22439.690651574441</v>
      </c>
      <c r="J57" s="26">
        <f t="shared" si="53"/>
        <v>18988.253199712231</v>
      </c>
      <c r="K57" s="26">
        <f t="shared" si="53"/>
        <v>19998.716416878095</v>
      </c>
      <c r="L57" s="26">
        <f t="shared" si="53"/>
        <v>20420.176915149048</v>
      </c>
      <c r="M57" s="55">
        <f t="shared" si="53"/>
        <v>20461.709295828452</v>
      </c>
      <c r="N57" s="26">
        <f t="shared" si="53"/>
        <v>21835.284456514506</v>
      </c>
      <c r="O57" s="26">
        <f t="shared" si="53"/>
        <v>24524.548880142393</v>
      </c>
      <c r="P57" s="26">
        <f t="shared" si="53"/>
        <v>27144.12008183017</v>
      </c>
      <c r="Q57" s="26">
        <f t="shared" si="53"/>
        <v>28824.998052046929</v>
      </c>
      <c r="R57" s="55">
        <f t="shared" si="53"/>
        <v>25582.237867633499</v>
      </c>
      <c r="S57" s="55"/>
      <c r="U57" s="49">
        <f t="shared" si="52"/>
        <v>2.6472442126372675E-2</v>
      </c>
      <c r="V57" s="22"/>
      <c r="W57" s="22"/>
    </row>
    <row r="58" spans="2:23" ht="15" customHeight="1" x14ac:dyDescent="0.3">
      <c r="B58" s="46" t="s">
        <v>50</v>
      </c>
      <c r="C58" s="27" t="s">
        <v>64</v>
      </c>
      <c r="D58" s="45">
        <v>6304.751206929609</v>
      </c>
      <c r="E58" s="45">
        <v>6358.1554492428095</v>
      </c>
      <c r="F58" s="45">
        <v>6755.3176805193862</v>
      </c>
      <c r="G58" s="45">
        <v>7173.1979418956489</v>
      </c>
      <c r="H58" s="56">
        <v>6647.8555696468638</v>
      </c>
      <c r="I58" s="45">
        <v>7714.0217217044674</v>
      </c>
      <c r="J58" s="45">
        <v>8433.1390519270444</v>
      </c>
      <c r="K58" s="45">
        <v>8890.6806560465975</v>
      </c>
      <c r="L58" s="45">
        <v>9081.5195793997718</v>
      </c>
      <c r="M58" s="56">
        <v>8529.8402522694705</v>
      </c>
      <c r="N58" s="45">
        <v>9123.7956537373466</v>
      </c>
      <c r="O58" s="45">
        <v>10286.717560513225</v>
      </c>
      <c r="P58" s="45">
        <v>12541.731930261702</v>
      </c>
      <c r="Q58" s="45">
        <v>14633.331532725757</v>
      </c>
      <c r="R58" s="56">
        <v>11646.394169309508</v>
      </c>
      <c r="S58" s="26"/>
      <c r="U58" s="49">
        <f t="shared" si="52"/>
        <v>0.32359450222362041</v>
      </c>
      <c r="V58" s="22"/>
      <c r="W58" s="22"/>
    </row>
    <row r="59" spans="2:23" ht="15" customHeight="1" x14ac:dyDescent="0.3">
      <c r="B59" s="46" t="s">
        <v>51</v>
      </c>
      <c r="C59" s="27" t="s">
        <v>74</v>
      </c>
      <c r="D59" s="45">
        <v>16387.341810792263</v>
      </c>
      <c r="E59" s="45">
        <v>16526.150392480769</v>
      </c>
      <c r="F59" s="45">
        <v>17558.456509669457</v>
      </c>
      <c r="G59" s="45">
        <v>18644.613037405143</v>
      </c>
      <c r="H59" s="56">
        <v>17279.14043758691</v>
      </c>
      <c r="I59" s="45">
        <v>14361.682333442883</v>
      </c>
      <c r="J59" s="45">
        <v>10191.127551358095</v>
      </c>
      <c r="K59" s="45">
        <v>10744.049164404407</v>
      </c>
      <c r="L59" s="45">
        <v>10974.670739322188</v>
      </c>
      <c r="M59" s="56">
        <v>11567.882447131893</v>
      </c>
      <c r="N59" s="45">
        <v>12011.423442033032</v>
      </c>
      <c r="O59" s="45">
        <v>13515.885656774664</v>
      </c>
      <c r="P59" s="45">
        <v>13694.448399400673</v>
      </c>
      <c r="Q59" s="45">
        <v>13150.337939431469</v>
      </c>
      <c r="R59" s="56">
        <v>13093.023859409959</v>
      </c>
      <c r="S59" s="26"/>
      <c r="U59" s="49">
        <f t="shared" si="52"/>
        <v>-0.12951976920003305</v>
      </c>
      <c r="V59" s="22"/>
      <c r="W59" s="22"/>
    </row>
    <row r="60" spans="2:23" ht="15" customHeight="1" x14ac:dyDescent="0.3">
      <c r="B60" s="46" t="s">
        <v>52</v>
      </c>
      <c r="C60" s="27" t="s">
        <v>66</v>
      </c>
      <c r="D60" s="45">
        <v>318.99659260695699</v>
      </c>
      <c r="E60" s="45">
        <v>363.98659642709146</v>
      </c>
      <c r="F60" s="45">
        <v>363.98659642709146</v>
      </c>
      <c r="G60" s="45">
        <v>363.98659642709146</v>
      </c>
      <c r="H60" s="56">
        <v>352.73909547205784</v>
      </c>
      <c r="I60" s="45">
        <v>363.98659642709146</v>
      </c>
      <c r="J60" s="45">
        <v>363.98659642709146</v>
      </c>
      <c r="K60" s="45">
        <v>363.98659642709146</v>
      </c>
      <c r="L60" s="45">
        <v>363.98659642709146</v>
      </c>
      <c r="M60" s="56">
        <v>363.98659642709146</v>
      </c>
      <c r="N60" s="45">
        <v>700.06536074412634</v>
      </c>
      <c r="O60" s="45">
        <v>721.94566285449991</v>
      </c>
      <c r="P60" s="45">
        <v>907.93975216779245</v>
      </c>
      <c r="Q60" s="45">
        <v>1041.3285798897011</v>
      </c>
      <c r="R60" s="56">
        <v>842.81983891403002</v>
      </c>
      <c r="S60" s="26"/>
      <c r="U60" s="49">
        <f t="shared" si="52"/>
        <v>0.54575470270597659</v>
      </c>
      <c r="V60" s="22"/>
      <c r="W60" s="22"/>
    </row>
    <row r="61" spans="2:23" ht="15" customHeight="1" x14ac:dyDescent="0.3">
      <c r="B61" s="23" t="s">
        <v>44</v>
      </c>
      <c r="C61" s="44" t="s">
        <v>91</v>
      </c>
      <c r="D61" s="26">
        <v>38943.994377069415</v>
      </c>
      <c r="E61" s="26">
        <v>39273.868537697854</v>
      </c>
      <c r="F61" s="26">
        <v>41727.111051790926</v>
      </c>
      <c r="G61" s="26">
        <v>44308.327346486047</v>
      </c>
      <c r="H61" s="55">
        <v>41063.325328261068</v>
      </c>
      <c r="I61" s="26">
        <v>51089.451861402631</v>
      </c>
      <c r="J61" s="26">
        <v>59184.195417019539</v>
      </c>
      <c r="K61" s="26">
        <v>62333.337570618416</v>
      </c>
      <c r="L61" s="26">
        <v>63672.654764768915</v>
      </c>
      <c r="M61" s="55">
        <v>59069.909903452368</v>
      </c>
      <c r="N61" s="26">
        <v>61142.451923507411</v>
      </c>
      <c r="O61" s="26">
        <v>60297.019053676129</v>
      </c>
      <c r="P61" s="26">
        <v>63545.035675299376</v>
      </c>
      <c r="Q61" s="26">
        <v>62388.141577989314</v>
      </c>
      <c r="R61" s="55">
        <v>61843.162057618065</v>
      </c>
      <c r="S61" s="47"/>
      <c r="U61" s="49">
        <f t="shared" si="52"/>
        <v>0.22720971776534959</v>
      </c>
      <c r="V61" s="22"/>
      <c r="W61" s="22"/>
    </row>
    <row r="62" spans="2:23" ht="15" customHeight="1" x14ac:dyDescent="0.3">
      <c r="B62" s="23" t="s">
        <v>62</v>
      </c>
      <c r="C62" s="44" t="s">
        <v>92</v>
      </c>
      <c r="D62" s="26">
        <v>6037.6911667324794</v>
      </c>
      <c r="E62" s="26">
        <v>6088.8332834469438</v>
      </c>
      <c r="F62" s="26">
        <v>6469.1723034708821</v>
      </c>
      <c r="G62" s="26">
        <v>6869.3517681403609</v>
      </c>
      <c r="H62" s="55">
        <v>6366.2621304476661</v>
      </c>
      <c r="I62" s="26">
        <v>7886.3137451653593</v>
      </c>
      <c r="J62" s="26">
        <v>9104.8131426464843</v>
      </c>
      <c r="K62" s="26">
        <v>9589.2727296379071</v>
      </c>
      <c r="L62" s="26">
        <v>9795.3113976564837</v>
      </c>
      <c r="M62" s="55">
        <v>9093.9277537765593</v>
      </c>
      <c r="N62" s="26">
        <v>9245.0306395210828</v>
      </c>
      <c r="O62" s="26">
        <v>9419.5698945826516</v>
      </c>
      <c r="P62" s="26">
        <v>10411.807647169329</v>
      </c>
      <c r="Q62" s="26">
        <v>10727.069127442142</v>
      </c>
      <c r="R62" s="55">
        <v>9950.8693271788034</v>
      </c>
      <c r="S62" s="26"/>
      <c r="U62" s="49">
        <f t="shared" si="52"/>
        <v>0.25022521381470186</v>
      </c>
      <c r="V62" s="22"/>
      <c r="W62" s="22"/>
    </row>
    <row r="63" spans="2:23" ht="15" customHeight="1" x14ac:dyDescent="0.3">
      <c r="B63" s="23" t="s">
        <v>63</v>
      </c>
      <c r="C63" s="44" t="s">
        <v>76</v>
      </c>
      <c r="D63" s="26">
        <v>21635.021430076056</v>
      </c>
      <c r="E63" s="26">
        <v>21818.280354810973</v>
      </c>
      <c r="F63" s="26">
        <v>23181.159412662033</v>
      </c>
      <c r="G63" s="26">
        <v>24615.133270368642</v>
      </c>
      <c r="H63" s="55">
        <v>22812.39861697943</v>
      </c>
      <c r="I63" s="26">
        <v>22027.256929531039</v>
      </c>
      <c r="J63" s="26">
        <v>19776.979947740841</v>
      </c>
      <c r="K63" s="26">
        <v>20829.296715510915</v>
      </c>
      <c r="L63" s="26">
        <v>21276.8427048708</v>
      </c>
      <c r="M63" s="55">
        <v>20977.594074413399</v>
      </c>
      <c r="N63" s="26">
        <v>20671.393291492514</v>
      </c>
      <c r="O63" s="26">
        <v>20147.16028983752</v>
      </c>
      <c r="P63" s="26">
        <v>21297.692326462828</v>
      </c>
      <c r="Q63" s="26">
        <v>23330.721230464071</v>
      </c>
      <c r="R63" s="55">
        <v>21361.741784564234</v>
      </c>
      <c r="S63" s="26"/>
      <c r="U63" s="49">
        <f t="shared" si="52"/>
        <v>-3.2317572288559804E-2</v>
      </c>
      <c r="V63" s="22"/>
      <c r="W63" s="22"/>
    </row>
    <row r="64" spans="2:23" ht="15" customHeight="1" x14ac:dyDescent="0.3">
      <c r="R64" s="77"/>
    </row>
    <row r="65" spans="2:23" ht="15" customHeight="1" x14ac:dyDescent="0.3">
      <c r="B65" s="38">
        <v>7</v>
      </c>
      <c r="C65" s="39" t="s">
        <v>94</v>
      </c>
      <c r="D65" s="80">
        <f>IF(ISERROR(D16/(D57+D61)),"",(D16/(D57+D61)))*4</f>
        <v>2.9487207447028963E-3</v>
      </c>
      <c r="E65" s="80">
        <f>IF(ISERROR(E16/(E57+E61)),"",(E16/(E57+E61)))*4</f>
        <v>3.318042040265414E-3</v>
      </c>
      <c r="F65" s="80">
        <f>IF(ISERROR(F16/(F57+F61)),"",(F16/(F57+F61)))*4</f>
        <v>3.3604063399398252E-3</v>
      </c>
      <c r="G65" s="80">
        <f>IF(ISERROR(G16/(G57+G61)),"",(G16/(G57+G61)))*4</f>
        <v>3.2012878084027546E-3</v>
      </c>
      <c r="H65" s="81">
        <f>IF(ISERROR(H16/(H57+H61)),"",(H16/(H57+H61)))</f>
        <v>3.2097743979287051E-3</v>
      </c>
      <c r="I65" s="80">
        <f>IF(ISERROR(I16/(I57+I61)),"",(I16/(I57+I61)))*4</f>
        <v>3.7565098997385353E-3</v>
      </c>
      <c r="J65" s="80">
        <f>IF(ISERROR(J16/(J57+J61)),"",(J16/(J57+J61)))*4</f>
        <v>4.0951981938270278E-3</v>
      </c>
      <c r="K65" s="80">
        <f>IF(ISERROR(K16/(K57+K61)),"",(K16/(K57+K61)))*4</f>
        <v>4.5058870893494663E-3</v>
      </c>
      <c r="L65" s="80">
        <f>IF(ISERROR(L16/(L57+L61)),"",(L16/(L57+L61)))*4</f>
        <v>4.7395512566367724E-3</v>
      </c>
      <c r="M65" s="81">
        <f>IF(ISERROR(M16/(M57+M61)),"",(M16/(M57+M61)))</f>
        <v>4.2935308656726527E-3</v>
      </c>
      <c r="N65" s="80">
        <f t="shared" ref="N65:Q65" si="54">IF(ISERROR(N16/(N57+N61)),"",(N16/(N57+N61)))*4</f>
        <v>5.1582347065939234E-3</v>
      </c>
      <c r="O65" s="80">
        <f t="shared" si="54"/>
        <v>5.1410401003290562E-3</v>
      </c>
      <c r="P65" s="80">
        <f t="shared" si="54"/>
        <v>5.0429811731925534E-3</v>
      </c>
      <c r="Q65" s="80">
        <f t="shared" si="54"/>
        <v>4.8761391464732335E-3</v>
      </c>
      <c r="R65" s="81">
        <f>IF(ISERROR(R16/(R57+R61)),"",(R16/(R57+R61)))</f>
        <v>5.0505956770553907E-3</v>
      </c>
      <c r="S65" s="40"/>
      <c r="U65"/>
      <c r="V65"/>
      <c r="W65"/>
    </row>
    <row r="66" spans="2:23" ht="15" customHeight="1" x14ac:dyDescent="0.3">
      <c r="B66" s="23" t="s">
        <v>43</v>
      </c>
      <c r="C66" s="44" t="s">
        <v>90</v>
      </c>
      <c r="D66" s="51">
        <f>IF(ISERROR(D17/D57),"",(D17/D57))*4</f>
        <v>4.2324930329804252E-3</v>
      </c>
      <c r="E66" s="51">
        <f t="shared" ref="E66:Q69" si="55">IF(ISERROR(E17/E57),"",(E17/E57))*4</f>
        <v>3.2886791825356252E-3</v>
      </c>
      <c r="F66" s="51">
        <f t="shared" si="55"/>
        <v>3.9746772620554115E-3</v>
      </c>
      <c r="G66" s="51">
        <f t="shared" si="55"/>
        <v>4.5729900921540204E-3</v>
      </c>
      <c r="H66" s="59">
        <f>IF(ISERROR(H17/H57),"",(H17/H57))</f>
        <v>4.0328455577939301E-3</v>
      </c>
      <c r="I66" s="51">
        <f t="shared" si="55"/>
        <v>7.1030982614902266E-3</v>
      </c>
      <c r="J66" s="51">
        <f t="shared" si="55"/>
        <v>8.758664363666133E-3</v>
      </c>
      <c r="K66" s="51">
        <f t="shared" si="55"/>
        <v>7.0692827037793487E-3</v>
      </c>
      <c r="L66" s="51">
        <f t="shared" si="55"/>
        <v>1.0007414545718782E-2</v>
      </c>
      <c r="M66" s="59">
        <f>IF(ISERROR(M17/M57),"",(M17/M57))</f>
        <v>8.2035279913234022E-3</v>
      </c>
      <c r="N66" s="51">
        <f t="shared" si="55"/>
        <v>9.9926518741142445E-3</v>
      </c>
      <c r="O66" s="51">
        <f t="shared" si="55"/>
        <v>9.6735461312668983E-3</v>
      </c>
      <c r="P66" s="51">
        <f t="shared" si="55"/>
        <v>9.799649592137534E-3</v>
      </c>
      <c r="Q66" s="51">
        <f t="shared" si="55"/>
        <v>9.4337890557330273E-3</v>
      </c>
      <c r="R66" s="59">
        <f>IF(ISERROR(R17/R57),"",(R17/R57))</f>
        <v>9.707551511622621E-3</v>
      </c>
      <c r="S66" s="51"/>
      <c r="U66"/>
      <c r="V66"/>
      <c r="W66"/>
    </row>
    <row r="67" spans="2:23" ht="15" customHeight="1" x14ac:dyDescent="0.3">
      <c r="B67" s="89" t="s">
        <v>50</v>
      </c>
      <c r="C67" s="27" t="s">
        <v>64</v>
      </c>
      <c r="D67" s="78">
        <f>IF(ISERROR(D18/D58),"",(D18/D58))*4</f>
        <v>7.759051163251568E-3</v>
      </c>
      <c r="E67" s="78">
        <f t="shared" si="55"/>
        <v>6.1978690185487328E-3</v>
      </c>
      <c r="F67" s="78">
        <f t="shared" si="55"/>
        <v>8.5207260324707372E-3</v>
      </c>
      <c r="G67" s="78">
        <f t="shared" si="55"/>
        <v>1.0286318596090241E-2</v>
      </c>
      <c r="H67" s="79">
        <f>IF(ISERROR(H18/H58),"",(H18/H58))</f>
        <v>8.2610065065295783E-3</v>
      </c>
      <c r="I67" s="78">
        <f t="shared" si="55"/>
        <v>1.3617688553135384E-2</v>
      </c>
      <c r="J67" s="78">
        <f t="shared" si="55"/>
        <v>1.1324465811398066E-2</v>
      </c>
      <c r="K67" s="78">
        <f t="shared" si="55"/>
        <v>8.308781532923375E-3</v>
      </c>
      <c r="L67" s="78">
        <f t="shared" si="55"/>
        <v>1.5259549603254329E-2</v>
      </c>
      <c r="M67" s="79">
        <f>IF(ISERROR(M18/M58),"",(M18/M58))</f>
        <v>1.2104522174655562E-2</v>
      </c>
      <c r="N67" s="78">
        <f t="shared" si="55"/>
        <v>1.9965702582488684E-2</v>
      </c>
      <c r="O67" s="78">
        <f t="shared" si="55"/>
        <v>1.7104461155822197E-2</v>
      </c>
      <c r="P67" s="78">
        <f t="shared" si="55"/>
        <v>1.4972219269119732E-2</v>
      </c>
      <c r="Q67" s="78">
        <f t="shared" si="55"/>
        <v>1.0631825630413932E-2</v>
      </c>
      <c r="R67" s="79">
        <f>IF(ISERROR(R18/R58),"",(R18/R58))</f>
        <v>1.5057629230674592E-2</v>
      </c>
      <c r="S67" s="26"/>
      <c r="U67"/>
      <c r="V67"/>
      <c r="W67"/>
    </row>
    <row r="68" spans="2:23" ht="15" customHeight="1" x14ac:dyDescent="0.3">
      <c r="B68" s="89" t="s">
        <v>51</v>
      </c>
      <c r="C68" s="27" t="s">
        <v>74</v>
      </c>
      <c r="D68" s="78">
        <f>IF(ISERROR(D19/D59),"",(D19/D59))*4</f>
        <v>3.0658529113557946E-4</v>
      </c>
      <c r="E68" s="78">
        <f t="shared" si="55"/>
        <v>4.4883970288536951E-4</v>
      </c>
      <c r="F68" s="78">
        <f t="shared" si="55"/>
        <v>4.7774550749266943E-4</v>
      </c>
      <c r="G68" s="78">
        <f t="shared" si="55"/>
        <v>7.8565494744312818E-4</v>
      </c>
      <c r="H68" s="79">
        <f>IF(ISERROR(H19/H59),"",(H19/H59))</f>
        <v>5.1331281078693925E-4</v>
      </c>
      <c r="I68" s="78">
        <f t="shared" si="55"/>
        <v>3.2340757720175428E-4</v>
      </c>
      <c r="J68" s="78">
        <f t="shared" si="55"/>
        <v>5.586119733376662E-4</v>
      </c>
      <c r="K68" s="78">
        <f t="shared" si="55"/>
        <v>4.7363503518387825E-4</v>
      </c>
      <c r="L68" s="78">
        <f t="shared" si="55"/>
        <v>1.3748152492574792E-3</v>
      </c>
      <c r="M68" s="79">
        <f>IF(ISERROR(M19/M59),"",(M19/M59))</f>
        <v>6.5946524118521072E-4</v>
      </c>
      <c r="N68" s="78">
        <f t="shared" si="55"/>
        <v>3.9742362251159148E-4</v>
      </c>
      <c r="O68" s="78">
        <f t="shared" si="55"/>
        <v>3.9737772438283716E-4</v>
      </c>
      <c r="P68" s="78">
        <f t="shared" si="55"/>
        <v>5.3101443371370645E-4</v>
      </c>
      <c r="Q68" s="78">
        <f t="shared" si="55"/>
        <v>1.3735385961329064E-3</v>
      </c>
      <c r="R68" s="79">
        <f>IF(ISERROR(R19/R59),"",(R19/R59))</f>
        <v>6.7744056216417358E-4</v>
      </c>
      <c r="S68" s="26"/>
      <c r="U68"/>
      <c r="V68"/>
      <c r="W68"/>
    </row>
    <row r="69" spans="2:23" ht="15" customHeight="1" x14ac:dyDescent="0.3">
      <c r="B69" s="89" t="s">
        <v>52</v>
      </c>
      <c r="C69" s="27" t="s">
        <v>66</v>
      </c>
      <c r="D69" s="78">
        <f>IF(ISERROR(D20/D60),"",(D20/D60))*4</f>
        <v>0.10008131306907994</v>
      </c>
      <c r="E69" s="78">
        <f t="shared" si="55"/>
        <v>4.8815949189743871E-2</v>
      </c>
      <c r="F69" s="78">
        <f t="shared" si="55"/>
        <v>4.9277606568111004E-2</v>
      </c>
      <c r="G69" s="78">
        <f t="shared" si="55"/>
        <v>2.7270162936090407E-2</v>
      </c>
      <c r="H69" s="79">
        <f>IF(ISERROR(H20/H60),"",(H20/H60))</f>
        <v>5.4967192558942397E-2</v>
      </c>
      <c r="I69" s="78">
        <f t="shared" si="55"/>
        <v>8.1609864889496841E-2</v>
      </c>
      <c r="J69" s="78">
        <f t="shared" si="55"/>
        <v>0.13452956305166364</v>
      </c>
      <c r="K69" s="78">
        <f t="shared" si="55"/>
        <v>0.12288133734878294</v>
      </c>
      <c r="L69" s="78">
        <f t="shared" si="55"/>
        <v>9.4857687307503713E-2</v>
      </c>
      <c r="M69" s="79">
        <f>IF(ISERROR(M20/M60),"",(M20/M60))</f>
        <v>0.10846961314936179</v>
      </c>
      <c r="N69" s="78">
        <f t="shared" si="55"/>
        <v>3.0076827695442284E-2</v>
      </c>
      <c r="O69" s="78">
        <f t="shared" si="55"/>
        <v>5.2777703424290209E-2</v>
      </c>
      <c r="P69" s="78">
        <f t="shared" si="55"/>
        <v>6.0745588548251191E-2</v>
      </c>
      <c r="Q69" s="78">
        <f t="shared" si="55"/>
        <v>7.7486156968736938E-2</v>
      </c>
      <c r="R69" s="79">
        <f>IF(ISERROR(R20/R60),"",(R20/R60))</f>
        <v>5.7841621281021452E-2</v>
      </c>
      <c r="S69" s="26"/>
      <c r="U69"/>
      <c r="V69"/>
      <c r="W69"/>
    </row>
    <row r="70" spans="2:23" ht="15" customHeight="1" x14ac:dyDescent="0.3">
      <c r="B70" s="23" t="s">
        <v>44</v>
      </c>
      <c r="C70" s="44" t="s">
        <v>91</v>
      </c>
      <c r="D70" s="51">
        <f>IF(ISERROR(D22/D61),"",(D22/D61))*4</f>
        <v>2.190169917101989E-3</v>
      </c>
      <c r="E70" s="51">
        <f>IF(ISERROR(E22/E61),"",(E22/E61))*4</f>
        <v>3.3354234780697068E-3</v>
      </c>
      <c r="F70" s="51">
        <f>IF(ISERROR(F22/F61),"",(F22/F61))*4</f>
        <v>2.997121403790578E-3</v>
      </c>
      <c r="G70" s="51">
        <f>IF(ISERROR(G22/G61),"",(G22/G61))*4</f>
        <v>2.3907487138777276E-3</v>
      </c>
      <c r="H70" s="59">
        <f>IF(ISERROR(H22/H61),"",(H22/H61))</f>
        <v>2.7231126487290871E-3</v>
      </c>
      <c r="I70" s="51">
        <f t="shared" ref="I70:Q70" si="56">IF(ISERROR(I22/I61),"",(I22/I61))*4</f>
        <v>2.2866094635469003E-3</v>
      </c>
      <c r="J70" s="51">
        <f t="shared" si="56"/>
        <v>2.5990035459610775E-3</v>
      </c>
      <c r="K70" s="51">
        <f t="shared" si="56"/>
        <v>3.6834600550329777E-3</v>
      </c>
      <c r="L70" s="51">
        <f t="shared" si="56"/>
        <v>3.0501180026711442E-3</v>
      </c>
      <c r="M70" s="59">
        <f>IF(ISERROR(M22/M61),"",(M22/M61))</f>
        <v>2.9391149767140252E-3</v>
      </c>
      <c r="N70" s="51">
        <f t="shared" si="56"/>
        <v>3.431760371440897E-3</v>
      </c>
      <c r="O70" s="51">
        <f t="shared" si="56"/>
        <v>3.297538258118197E-3</v>
      </c>
      <c r="P70" s="51">
        <f t="shared" si="56"/>
        <v>3.0111060254147956E-3</v>
      </c>
      <c r="Q70" s="51">
        <f t="shared" si="56"/>
        <v>2.7703824043510327E-3</v>
      </c>
      <c r="R70" s="59">
        <f>IF(ISERROR(R22/R61),"",(R22/R61))</f>
        <v>3.1241846085533227E-3</v>
      </c>
      <c r="S70" s="26"/>
      <c r="U70"/>
      <c r="V70"/>
      <c r="W70"/>
    </row>
    <row r="72" spans="2:23" ht="15" customHeight="1" x14ac:dyDescent="0.3">
      <c r="B72" s="38">
        <v>8</v>
      </c>
      <c r="C72" s="39" t="s">
        <v>97</v>
      </c>
      <c r="D72" s="62"/>
      <c r="E72" s="62"/>
      <c r="F72" s="62"/>
      <c r="G72" s="62"/>
      <c r="H72" s="40"/>
      <c r="I72" s="40"/>
      <c r="J72" s="40"/>
      <c r="K72" s="40"/>
      <c r="L72" s="40"/>
      <c r="M72" s="40"/>
      <c r="N72" s="62"/>
      <c r="O72" s="62"/>
      <c r="P72" s="62"/>
      <c r="Q72" s="62"/>
      <c r="R72" s="40"/>
      <c r="S72" s="40"/>
      <c r="U72"/>
      <c r="V72"/>
      <c r="W72"/>
    </row>
    <row r="73" spans="2:23" ht="15" customHeight="1" x14ac:dyDescent="0.3">
      <c r="B73" s="23" t="s">
        <v>43</v>
      </c>
      <c r="C73" s="44" t="s">
        <v>98</v>
      </c>
      <c r="D73" s="26">
        <v>81578.140663988772</v>
      </c>
      <c r="E73" s="26">
        <v>90057.101103207679</v>
      </c>
      <c r="F73" s="26">
        <v>91543.730065245662</v>
      </c>
      <c r="G73" s="26">
        <v>101166.10188134057</v>
      </c>
      <c r="H73" s="55">
        <v>81578.140663988772</v>
      </c>
      <c r="I73" s="26">
        <v>103229.39790189416</v>
      </c>
      <c r="J73" s="26">
        <v>104335.50006492976</v>
      </c>
      <c r="K73" s="26">
        <v>110773.97647191749</v>
      </c>
      <c r="L73" s="26">
        <v>115781.1943878913</v>
      </c>
      <c r="M73" s="55">
        <v>103229.39790189416</v>
      </c>
      <c r="N73" s="26">
        <v>115641.93491914198</v>
      </c>
      <c r="O73" s="26">
        <v>110345.38441170563</v>
      </c>
      <c r="P73" s="26">
        <v>118399.24494456894</v>
      </c>
      <c r="Q73" s="26">
        <v>126383.10997370584</v>
      </c>
      <c r="R73" s="55">
        <v>115641.93491914198</v>
      </c>
      <c r="S73" s="55">
        <v>124425.28974651855</v>
      </c>
      <c r="U73"/>
      <c r="V73"/>
      <c r="W73"/>
    </row>
    <row r="74" spans="2:23" ht="15" customHeight="1" x14ac:dyDescent="0.3">
      <c r="B74" s="82" t="s">
        <v>44</v>
      </c>
      <c r="C74" s="44" t="s">
        <v>99</v>
      </c>
      <c r="D74" s="26">
        <v>521.10562443349045</v>
      </c>
      <c r="E74" s="26">
        <v>25.578584243997341</v>
      </c>
      <c r="F74" s="26">
        <v>2626.5604411769846</v>
      </c>
      <c r="G74" s="26">
        <v>1278.8771877744516</v>
      </c>
      <c r="H74" s="55">
        <v>4452.1218376289235</v>
      </c>
      <c r="I74" s="26">
        <v>-8029.4613965982899</v>
      </c>
      <c r="J74" s="26">
        <v>2426.0019689927076</v>
      </c>
      <c r="K74" s="26">
        <v>340.99304003435691</v>
      </c>
      <c r="L74" s="26">
        <v>61.916372071699129</v>
      </c>
      <c r="M74" s="55">
        <v>-5200.5500154995261</v>
      </c>
      <c r="N74" s="26">
        <v>3125.1117788374431</v>
      </c>
      <c r="O74" s="26">
        <v>2391.370540339396</v>
      </c>
      <c r="P74" s="26">
        <v>1769.102782582069</v>
      </c>
      <c r="Q74" s="26">
        <v>2095.4498538764583</v>
      </c>
      <c r="R74" s="55">
        <v>9381.0349556353667</v>
      </c>
      <c r="S74" s="55">
        <v>2227.7545813533898</v>
      </c>
      <c r="U74"/>
      <c r="V74"/>
      <c r="W74"/>
    </row>
    <row r="75" spans="2:23" ht="15" customHeight="1" x14ac:dyDescent="0.3">
      <c r="B75" s="82" t="s">
        <v>62</v>
      </c>
      <c r="C75" s="44" t="s">
        <v>100</v>
      </c>
      <c r="D75" s="26">
        <v>362.12099545000001</v>
      </c>
      <c r="E75" s="26">
        <v>8.0551902520000453</v>
      </c>
      <c r="F75" s="26">
        <v>131.68987382899991</v>
      </c>
      <c r="G75" s="26">
        <v>66.94298623800006</v>
      </c>
      <c r="H75" s="55">
        <v>568.80904576900002</v>
      </c>
      <c r="I75" s="26">
        <v>41.69820992599989</v>
      </c>
      <c r="J75" s="26">
        <v>-55.358980804999874</v>
      </c>
      <c r="K75" s="26">
        <v>152.47601514899998</v>
      </c>
      <c r="L75" s="26">
        <v>222.07967049199988</v>
      </c>
      <c r="M75" s="55">
        <v>360.89491476199987</v>
      </c>
      <c r="N75" s="26">
        <v>-259.99921878600003</v>
      </c>
      <c r="O75" s="26">
        <v>72.654598022000187</v>
      </c>
      <c r="P75" s="26">
        <v>316.20428155299999</v>
      </c>
      <c r="Q75" s="26">
        <v>232.06966147899993</v>
      </c>
      <c r="R75" s="55">
        <v>360.92932226800008</v>
      </c>
      <c r="S75" s="55">
        <v>-408.38294307199999</v>
      </c>
      <c r="U75"/>
      <c r="V75"/>
      <c r="W75"/>
    </row>
    <row r="76" spans="2:23" ht="15" customHeight="1" x14ac:dyDescent="0.3">
      <c r="B76" s="23" t="s">
        <v>63</v>
      </c>
      <c r="C76" s="44" t="s">
        <v>101</v>
      </c>
      <c r="D76" s="26">
        <v>7595.7338193354199</v>
      </c>
      <c r="E76" s="26">
        <v>1452.9951875419999</v>
      </c>
      <c r="F76" s="26">
        <v>6864.12150108891</v>
      </c>
      <c r="G76" s="26">
        <v>717.47584654114087</v>
      </c>
      <c r="H76" s="55">
        <v>16630.32635450747</v>
      </c>
      <c r="I76" s="26">
        <v>9093.8653497078776</v>
      </c>
      <c r="J76" s="26">
        <v>4067.833418800019</v>
      </c>
      <c r="K76" s="26">
        <v>4513.7488607904488</v>
      </c>
      <c r="L76" s="26">
        <v>-423.25551131301017</v>
      </c>
      <c r="M76" s="55">
        <v>17252.192117985334</v>
      </c>
      <c r="N76" s="26">
        <v>-8161.6630674877842</v>
      </c>
      <c r="O76" s="26">
        <v>5589.8353945019135</v>
      </c>
      <c r="P76" s="26">
        <v>5898.5579650018335</v>
      </c>
      <c r="Q76" s="26">
        <v>-4285.3397425427429</v>
      </c>
      <c r="R76" s="55">
        <v>-958.60945052678017</v>
      </c>
      <c r="S76" s="55">
        <v>10138.68050221751</v>
      </c>
      <c r="U76"/>
      <c r="V76"/>
      <c r="W76"/>
    </row>
    <row r="77" spans="2:23" ht="15" customHeight="1" x14ac:dyDescent="0.3">
      <c r="B77" s="23" t="s">
        <v>103</v>
      </c>
      <c r="C77" s="44" t="s">
        <v>102</v>
      </c>
      <c r="D77" s="26">
        <v>90057.101103207679</v>
      </c>
      <c r="E77" s="26">
        <v>91543.730065245662</v>
      </c>
      <c r="F77" s="26">
        <v>101166.10188134057</v>
      </c>
      <c r="G77" s="26">
        <v>103229.39790189418</v>
      </c>
      <c r="H77" s="55">
        <v>103229.39790189416</v>
      </c>
      <c r="I77" s="26">
        <v>104335.50006492976</v>
      </c>
      <c r="J77" s="26">
        <v>110773.97647191749</v>
      </c>
      <c r="K77" s="26">
        <v>115781.1943878913</v>
      </c>
      <c r="L77" s="26">
        <v>115641.934919142</v>
      </c>
      <c r="M77" s="55">
        <v>115641.93491914198</v>
      </c>
      <c r="N77" s="26">
        <v>110345.38441170563</v>
      </c>
      <c r="O77" s="26">
        <v>118399.24494456894</v>
      </c>
      <c r="P77" s="26">
        <v>126383.10997370584</v>
      </c>
      <c r="Q77" s="26">
        <v>124425.28974651857</v>
      </c>
      <c r="R77" s="55">
        <v>124425.28974651855</v>
      </c>
      <c r="S77" s="55">
        <v>136383.34188701745</v>
      </c>
      <c r="U77"/>
      <c r="V77"/>
      <c r="W77"/>
    </row>
    <row r="79" spans="2:23" ht="15" customHeight="1" x14ac:dyDescent="0.3">
      <c r="B79" s="76">
        <v>9</v>
      </c>
      <c r="C79" s="39" t="s">
        <v>107</v>
      </c>
      <c r="D79" s="62"/>
      <c r="E79" s="62"/>
      <c r="F79" s="62"/>
      <c r="G79" s="62"/>
      <c r="H79" s="40"/>
      <c r="I79" s="40"/>
      <c r="J79" s="40"/>
      <c r="K79" s="40"/>
      <c r="L79" s="40"/>
      <c r="M79" s="40"/>
      <c r="N79" s="62"/>
      <c r="O79" s="62"/>
      <c r="P79" s="62"/>
      <c r="Q79" s="62"/>
      <c r="R79" s="40"/>
      <c r="S79" s="40"/>
      <c r="U79" s="20"/>
      <c r="V79" s="20"/>
      <c r="W79" s="20"/>
    </row>
    <row r="80" spans="2:23" ht="15" customHeight="1" x14ac:dyDescent="0.3">
      <c r="B80" s="23" t="s">
        <v>43</v>
      </c>
      <c r="C80" s="44" t="s">
        <v>95</v>
      </c>
      <c r="D80" s="26">
        <v>2400</v>
      </c>
      <c r="E80" s="26">
        <v>2400</v>
      </c>
      <c r="F80" s="26">
        <v>2400</v>
      </c>
      <c r="G80" s="26">
        <v>2600</v>
      </c>
      <c r="H80" s="55">
        <v>2600</v>
      </c>
      <c r="I80" s="26">
        <v>2500</v>
      </c>
      <c r="J80" s="26">
        <v>2600</v>
      </c>
      <c r="K80" s="26">
        <v>2700</v>
      </c>
      <c r="L80" s="26">
        <v>2760</v>
      </c>
      <c r="M80" s="55">
        <v>2760</v>
      </c>
      <c r="N80" s="26">
        <v>2770</v>
      </c>
      <c r="O80" s="26">
        <v>2900</v>
      </c>
      <c r="P80" s="26">
        <v>2910</v>
      </c>
      <c r="Q80" s="26">
        <v>2945</v>
      </c>
      <c r="R80" s="55">
        <v>2945</v>
      </c>
      <c r="S80" s="55"/>
      <c r="U80" s="22"/>
      <c r="V80" s="22"/>
      <c r="W80" s="22"/>
    </row>
    <row r="81" spans="2:23" ht="15" customHeight="1" x14ac:dyDescent="0.3">
      <c r="B81" s="82" t="s">
        <v>44</v>
      </c>
      <c r="C81" s="44" t="s">
        <v>196</v>
      </c>
      <c r="D81" s="26"/>
      <c r="E81" s="26"/>
      <c r="F81" s="26"/>
      <c r="G81" s="26"/>
      <c r="H81" s="55">
        <v>0</v>
      </c>
      <c r="I81" s="26"/>
      <c r="J81" s="26"/>
      <c r="K81" s="26"/>
      <c r="L81" s="26">
        <v>95</v>
      </c>
      <c r="M81" s="55">
        <v>95</v>
      </c>
      <c r="N81" s="26"/>
      <c r="O81" s="26"/>
      <c r="P81" s="26"/>
      <c r="Q81" s="26">
        <v>100</v>
      </c>
      <c r="R81" s="55">
        <v>100</v>
      </c>
      <c r="S81" s="55"/>
      <c r="U81" s="22"/>
      <c r="V81" s="22"/>
      <c r="W81" s="22"/>
    </row>
    <row r="82" spans="2:23" ht="15" customHeight="1" x14ac:dyDescent="0.3">
      <c r="B82" s="33" t="s">
        <v>62</v>
      </c>
      <c r="C82" s="44" t="s">
        <v>130</v>
      </c>
      <c r="D82" s="49">
        <v>0.1444043321299639</v>
      </c>
      <c r="E82" s="49">
        <v>0.39097744360902253</v>
      </c>
      <c r="F82" s="49">
        <v>0.15810276679841898</v>
      </c>
      <c r="G82" s="49">
        <v>6.0836501901140684E-2</v>
      </c>
      <c r="H82" s="57"/>
      <c r="I82" s="49">
        <v>0.17391304347826086</v>
      </c>
      <c r="J82" s="49">
        <v>0.17142857142857143</v>
      </c>
      <c r="K82" s="49">
        <v>0.22535211267605634</v>
      </c>
      <c r="L82" s="49">
        <v>8.4210526315789472E-2</v>
      </c>
      <c r="M82" s="57"/>
      <c r="N82" s="49"/>
      <c r="O82" s="49"/>
      <c r="P82" s="49"/>
      <c r="Q82" s="49"/>
      <c r="R82" s="57">
        <v>0.02</v>
      </c>
      <c r="S82" s="57"/>
      <c r="U82" s="22"/>
      <c r="V82" s="22"/>
      <c r="W82" s="22"/>
    </row>
    <row r="83" spans="2:23" ht="15" customHeight="1" x14ac:dyDescent="0.3">
      <c r="B83" s="82" t="s">
        <v>63</v>
      </c>
      <c r="C83" s="44" t="s">
        <v>96</v>
      </c>
      <c r="D83" s="26">
        <v>29</v>
      </c>
      <c r="E83" s="26">
        <v>26</v>
      </c>
      <c r="F83" s="26">
        <v>39</v>
      </c>
      <c r="G83" s="26">
        <v>50</v>
      </c>
      <c r="H83" s="55">
        <v>37</v>
      </c>
      <c r="I83" s="26">
        <v>41</v>
      </c>
      <c r="J83" s="26">
        <v>37</v>
      </c>
      <c r="K83" s="26">
        <v>38</v>
      </c>
      <c r="L83" s="26">
        <v>41</v>
      </c>
      <c r="M83" s="55">
        <v>40</v>
      </c>
      <c r="N83" s="26">
        <v>48</v>
      </c>
      <c r="O83" s="26">
        <v>48</v>
      </c>
      <c r="P83" s="26">
        <v>55</v>
      </c>
      <c r="Q83" s="26">
        <v>63</v>
      </c>
      <c r="R83" s="55">
        <v>55</v>
      </c>
      <c r="S83" s="26">
        <v>57</v>
      </c>
      <c r="U83" s="22"/>
      <c r="V83" s="22"/>
      <c r="W83" s="22"/>
    </row>
    <row r="84" spans="2:23" ht="15" customHeight="1" x14ac:dyDescent="0.3">
      <c r="B84" s="82" t="s">
        <v>103</v>
      </c>
      <c r="C84" s="44" t="s">
        <v>131</v>
      </c>
      <c r="D84" s="26"/>
      <c r="E84" s="26"/>
      <c r="F84" s="26"/>
      <c r="G84" s="26"/>
      <c r="H84" s="55"/>
      <c r="I84" s="26"/>
      <c r="J84" s="26"/>
      <c r="K84" s="26"/>
      <c r="L84" s="26"/>
      <c r="M84" s="55"/>
      <c r="N84" s="26"/>
      <c r="O84" s="26"/>
      <c r="P84" s="26"/>
      <c r="Q84" s="26"/>
      <c r="R84" s="55"/>
      <c r="S84" s="26"/>
      <c r="U84" s="22"/>
      <c r="V84" s="22"/>
      <c r="W84" s="22"/>
    </row>
  </sheetData>
  <hyperlinks>
    <hyperlink ref="A1" location="INDEX!A1" display="INDEX" xr:uid="{69422A3E-EB5A-4EBB-B31C-CF646C751DFF}"/>
  </hyperlinks>
  <pageMargins left="0.16" right="0.16" top="0.26" bottom="0.22" header="0.16" footer="0.16"/>
  <pageSetup paperSize="9" orientation="landscape" r:id="rId1"/>
  <rowBreaks count="2" manualBreakCount="2">
    <brk id="33" max="20" man="1"/>
    <brk id="64" max="20" man="1"/>
  </rowBreaks>
  <ignoredErrors>
    <ignoredError sqref="D35:R35 D57:R57" formulaRange="1"/>
    <ignoredError sqref="H66:R69 H70:R70 H65:R6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5B503-8753-4F3A-8E7F-486DD7DF7BEE}">
  <dimension ref="A1:W103"/>
  <sheetViews>
    <sheetView showGridLines="0" topLeftCell="A34" zoomScale="137" zoomScaleNormal="100" workbookViewId="0">
      <selection activeCell="H99" sqref="H99"/>
    </sheetView>
  </sheetViews>
  <sheetFormatPr defaultRowHeight="15" customHeight="1" outlineLevelCol="1" x14ac:dyDescent="0.3"/>
  <cols>
    <col min="1" max="1" width="2.88671875" style="1" customWidth="1"/>
    <col min="2" max="2" width="6.77734375" style="1" bestFit="1" customWidth="1"/>
    <col min="3" max="3" width="50.5546875" style="1" bestFit="1" customWidth="1"/>
    <col min="4" max="7" width="8.6640625" style="1" hidden="1" customWidth="1" outlineLevel="1"/>
    <col min="8" max="8" width="9.109375" style="53" customWidth="1" collapsed="1"/>
    <col min="9" max="12" width="9.109375" style="1" hidden="1" customWidth="1" outlineLevel="1"/>
    <col min="13" max="13" width="9.109375" style="53" customWidth="1" collapsed="1"/>
    <col min="14" max="17" width="9.109375" style="1" customWidth="1"/>
    <col min="18" max="18" width="9.109375" style="53" customWidth="1"/>
    <col min="19" max="19" width="9.109375" style="1" customWidth="1"/>
    <col min="20" max="20" width="3.6640625" customWidth="1"/>
    <col min="21" max="23" width="8.6640625" style="1" customWidth="1"/>
    <col min="24" max="16384" width="8.88671875" style="1"/>
  </cols>
  <sheetData>
    <row r="1" spans="1:23" ht="15" customHeight="1" x14ac:dyDescent="0.3">
      <c r="A1" s="64" t="s">
        <v>15</v>
      </c>
    </row>
    <row r="2" spans="1:23" ht="15" customHeight="1" x14ac:dyDescent="0.3">
      <c r="A2" s="64"/>
    </row>
    <row r="3" spans="1:23" ht="15" customHeight="1" x14ac:dyDescent="0.3">
      <c r="B3" s="53"/>
    </row>
    <row r="4" spans="1:23" ht="15" customHeight="1" x14ac:dyDescent="0.3">
      <c r="U4" s="84" t="s">
        <v>109</v>
      </c>
      <c r="V4" s="85"/>
      <c r="W4" s="85"/>
    </row>
    <row r="5" spans="1:23" ht="25.2" customHeight="1" x14ac:dyDescent="0.3">
      <c r="B5" s="16" t="s">
        <v>0</v>
      </c>
      <c r="C5" s="17" t="s">
        <v>6</v>
      </c>
      <c r="D5" s="18" t="s">
        <v>36</v>
      </c>
      <c r="E5" s="18" t="s">
        <v>37</v>
      </c>
      <c r="F5" s="18" t="s">
        <v>38</v>
      </c>
      <c r="G5" s="18" t="s">
        <v>39</v>
      </c>
      <c r="H5" s="19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9" t="s">
        <v>29</v>
      </c>
      <c r="N5" s="60" t="s">
        <v>30</v>
      </c>
      <c r="O5" s="60" t="s">
        <v>31</v>
      </c>
      <c r="P5" s="60" t="s">
        <v>32</v>
      </c>
      <c r="Q5" s="60" t="s">
        <v>33</v>
      </c>
      <c r="R5" s="19" t="s">
        <v>34</v>
      </c>
      <c r="S5" s="19" t="s">
        <v>35</v>
      </c>
      <c r="U5" s="83" t="s">
        <v>40</v>
      </c>
      <c r="V5" s="83" t="s">
        <v>41</v>
      </c>
      <c r="W5" s="83" t="s">
        <v>42</v>
      </c>
    </row>
    <row r="6" spans="1:23" customFormat="1" ht="15" customHeight="1" x14ac:dyDescent="0.3">
      <c r="H6" s="54"/>
      <c r="M6" s="54"/>
      <c r="R6" s="54"/>
    </row>
    <row r="7" spans="1:23" ht="15" customHeight="1" x14ac:dyDescent="0.3">
      <c r="B7" s="43" t="s">
        <v>57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61"/>
      <c r="O7" s="61"/>
      <c r="P7" s="61"/>
      <c r="Q7" s="61"/>
      <c r="R7" s="42"/>
      <c r="S7" s="42"/>
      <c r="U7"/>
      <c r="V7"/>
      <c r="W7"/>
    </row>
    <row r="8" spans="1:23" customFormat="1" ht="15" customHeight="1" x14ac:dyDescent="0.3">
      <c r="H8" s="54"/>
      <c r="M8" s="54"/>
      <c r="R8" s="54"/>
    </row>
    <row r="9" spans="1:23" ht="15" customHeight="1" x14ac:dyDescent="0.3">
      <c r="B9" s="38">
        <v>1</v>
      </c>
      <c r="C9" s="39" t="s">
        <v>83</v>
      </c>
      <c r="D9" s="40">
        <v>51.25149614541882</v>
      </c>
      <c r="E9" s="40">
        <v>60.996608705011063</v>
      </c>
      <c r="F9" s="40">
        <v>72.274202152864433</v>
      </c>
      <c r="G9" s="40">
        <v>90.062344183023356</v>
      </c>
      <c r="H9" s="40">
        <v>274.58465118631767</v>
      </c>
      <c r="I9" s="40">
        <v>95.506476068768663</v>
      </c>
      <c r="J9" s="40">
        <v>109.55569105744132</v>
      </c>
      <c r="K9" s="40">
        <v>100.3955344950359</v>
      </c>
      <c r="L9" s="40">
        <v>103.43273911849651</v>
      </c>
      <c r="M9" s="40">
        <v>408.89044073974242</v>
      </c>
      <c r="N9" s="62">
        <v>123.30801124983991</v>
      </c>
      <c r="O9" s="62">
        <v>133.54012946986364</v>
      </c>
      <c r="P9" s="62">
        <v>145.14887512440427</v>
      </c>
      <c r="Q9" s="62">
        <v>172.3577193621137</v>
      </c>
      <c r="R9" s="40">
        <v>574.35473520622156</v>
      </c>
      <c r="S9" s="40">
        <v>154.24559417480677</v>
      </c>
      <c r="U9" s="75">
        <f>(R9/H9)^(1/2)-1</f>
        <v>0.44627864714477261</v>
      </c>
      <c r="V9" s="75">
        <f>(S9/N9)-1</f>
        <v>0.25089677962839607</v>
      </c>
      <c r="W9" s="75">
        <f>(S9/Q9)-1</f>
        <v>-0.10508450247739931</v>
      </c>
    </row>
    <row r="10" spans="1:23" ht="15" customHeight="1" x14ac:dyDescent="0.3">
      <c r="B10" s="23">
        <v>2</v>
      </c>
      <c r="C10" s="21" t="s">
        <v>23</v>
      </c>
      <c r="D10" s="26">
        <v>57.723832737279011</v>
      </c>
      <c r="E10" s="26">
        <v>60.816285027112365</v>
      </c>
      <c r="F10" s="26">
        <v>58.674315150592349</v>
      </c>
      <c r="G10" s="26">
        <v>70.994465393876709</v>
      </c>
      <c r="H10" s="55">
        <v>248.20889830886046</v>
      </c>
      <c r="I10" s="26">
        <v>68.626996161499989</v>
      </c>
      <c r="J10" s="26">
        <v>75.44937822207001</v>
      </c>
      <c r="K10" s="26">
        <v>84.101979806513356</v>
      </c>
      <c r="L10" s="26">
        <v>97.182037739681661</v>
      </c>
      <c r="M10" s="55">
        <v>325.360391929765</v>
      </c>
      <c r="N10" s="26">
        <v>102.21000711649336</v>
      </c>
      <c r="O10" s="26">
        <v>93.566948284588563</v>
      </c>
      <c r="P10" s="26">
        <v>98.314728378426423</v>
      </c>
      <c r="Q10" s="26">
        <v>103.7842364940191</v>
      </c>
      <c r="R10" s="55">
        <v>397.87592027352741</v>
      </c>
      <c r="S10" s="26">
        <v>98.032514384437121</v>
      </c>
      <c r="U10" s="49">
        <f t="shared" ref="U10:U11" si="0">(R10/H10)^(1/2)-1</f>
        <v>0.26609167921167676</v>
      </c>
      <c r="V10" s="49">
        <f t="shared" ref="V10:V11" si="1">(S10/N10)-1</f>
        <v>-4.0871660710237068E-2</v>
      </c>
      <c r="W10" s="49">
        <f t="shared" ref="W10:W11" si="2">(S10/Q10)-1</f>
        <v>-5.5419997331805138E-2</v>
      </c>
    </row>
    <row r="11" spans="1:23" ht="15" customHeight="1" x14ac:dyDescent="0.3">
      <c r="B11" s="34">
        <v>3</v>
      </c>
      <c r="C11" s="35" t="s">
        <v>45</v>
      </c>
      <c r="D11" s="36">
        <v>-6.4723365918601914</v>
      </c>
      <c r="E11" s="36">
        <v>0.18032367789869852</v>
      </c>
      <c r="F11" s="36">
        <v>13.599887002272084</v>
      </c>
      <c r="G11" s="36">
        <v>19.067878789146647</v>
      </c>
      <c r="H11" s="36">
        <v>26.375752877457217</v>
      </c>
      <c r="I11" s="36">
        <v>26.879778807268675</v>
      </c>
      <c r="J11" s="36">
        <v>34.078467623011313</v>
      </c>
      <c r="K11" s="36">
        <v>16.263417887282547</v>
      </c>
      <c r="L11" s="36">
        <v>6.2109434231648528</v>
      </c>
      <c r="M11" s="36">
        <v>83.43260774072742</v>
      </c>
      <c r="N11" s="24">
        <v>21.059042739826548</v>
      </c>
      <c r="O11" s="24">
        <v>39.95958809527508</v>
      </c>
      <c r="P11" s="24">
        <v>46.800787470027849</v>
      </c>
      <c r="Q11" s="24">
        <v>68.406315317084605</v>
      </c>
      <c r="R11" s="36">
        <v>176.22573362221416</v>
      </c>
      <c r="S11" s="36">
        <v>56.24125019158965</v>
      </c>
      <c r="U11" s="75">
        <f t="shared" si="0"/>
        <v>1.5848314611820076</v>
      </c>
      <c r="V11" s="75">
        <f t="shared" si="1"/>
        <v>1.6706460918675585</v>
      </c>
      <c r="W11" s="75">
        <f t="shared" si="2"/>
        <v>-0.17783540991948021</v>
      </c>
    </row>
    <row r="12" spans="1:23" ht="15" customHeight="1" x14ac:dyDescent="0.3">
      <c r="B12" s="34">
        <v>4</v>
      </c>
      <c r="C12" s="35" t="s">
        <v>55</v>
      </c>
      <c r="D12" s="29">
        <v>1.1262858078034612</v>
      </c>
      <c r="E12" s="29">
        <v>0.99704370977785384</v>
      </c>
      <c r="F12" s="29">
        <v>0.81182930288863686</v>
      </c>
      <c r="G12" s="29">
        <v>0.78828134041906361</v>
      </c>
      <c r="H12" s="37">
        <v>0.903943090906563</v>
      </c>
      <c r="I12" s="37">
        <v>0.71855856258465323</v>
      </c>
      <c r="J12" s="37">
        <v>0.68868515632392868</v>
      </c>
      <c r="K12" s="37">
        <v>0.8377063803636785</v>
      </c>
      <c r="L12" s="37">
        <v>0.93956747706687138</v>
      </c>
      <c r="M12" s="37">
        <v>0.79571532985985349</v>
      </c>
      <c r="N12" s="29">
        <v>0.82889997235784674</v>
      </c>
      <c r="O12" s="29">
        <v>0.70066540040088898</v>
      </c>
      <c r="P12" s="29">
        <v>0.67733717050278752</v>
      </c>
      <c r="Q12" s="29">
        <v>0.60214440570528993</v>
      </c>
      <c r="R12" s="37">
        <v>0.69273550975543086</v>
      </c>
      <c r="S12" s="37">
        <v>0.63556119647305276</v>
      </c>
      <c r="U12"/>
      <c r="V12"/>
      <c r="W12"/>
    </row>
    <row r="14" spans="1:23" ht="15" customHeight="1" x14ac:dyDescent="0.3">
      <c r="B14" s="43" t="s">
        <v>58</v>
      </c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61"/>
      <c r="O14" s="61"/>
      <c r="P14" s="61"/>
      <c r="Q14" s="61"/>
      <c r="R14" s="42"/>
      <c r="S14" s="42"/>
      <c r="U14"/>
      <c r="V14"/>
      <c r="W14"/>
    </row>
    <row r="16" spans="1:23" ht="15" customHeight="1" x14ac:dyDescent="0.3">
      <c r="B16" s="38">
        <v>2</v>
      </c>
      <c r="C16" s="39" t="s">
        <v>110</v>
      </c>
      <c r="D16" s="62">
        <f>SUM(D17:D22)</f>
        <v>51.251815857378766</v>
      </c>
      <c r="E16" s="62">
        <f t="shared" ref="E16:R16" si="3">SUM(E17:E22)</f>
        <v>60.996687843826905</v>
      </c>
      <c r="F16" s="62">
        <f t="shared" si="3"/>
        <v>72.274202152864405</v>
      </c>
      <c r="G16" s="62">
        <f t="shared" si="3"/>
        <v>90.062344183023356</v>
      </c>
      <c r="H16" s="40">
        <f t="shared" si="3"/>
        <v>274.58505003709342</v>
      </c>
      <c r="I16" s="40">
        <f t="shared" si="3"/>
        <v>95.506476068768663</v>
      </c>
      <c r="J16" s="40">
        <f t="shared" si="3"/>
        <v>109.55569105744135</v>
      </c>
      <c r="K16" s="40">
        <f t="shared" si="3"/>
        <v>100.3955344950359</v>
      </c>
      <c r="L16" s="40">
        <f t="shared" si="3"/>
        <v>103.4327391184965</v>
      </c>
      <c r="M16" s="40">
        <f t="shared" si="3"/>
        <v>408.89044073974242</v>
      </c>
      <c r="N16" s="62">
        <f t="shared" si="3"/>
        <v>123.30817382371362</v>
      </c>
      <c r="O16" s="62">
        <f t="shared" si="3"/>
        <v>133.54086988470019</v>
      </c>
      <c r="P16" s="62">
        <f t="shared" si="3"/>
        <v>145.1496808745884</v>
      </c>
      <c r="Q16" s="62">
        <f t="shared" si="3"/>
        <v>172.35872726688342</v>
      </c>
      <c r="R16" s="40">
        <f t="shared" si="3"/>
        <v>574.35745184988559</v>
      </c>
      <c r="S16" s="40"/>
      <c r="U16" s="75">
        <f t="shared" ref="U16:U22" si="4">(R16/H16)^(1/2)-1</f>
        <v>0.44628101711660073</v>
      </c>
      <c r="V16" s="75"/>
      <c r="W16" s="75"/>
    </row>
    <row r="17" spans="2:23" ht="15" customHeight="1" x14ac:dyDescent="0.3">
      <c r="B17" s="23" t="s">
        <v>43</v>
      </c>
      <c r="C17" s="44" t="s">
        <v>64</v>
      </c>
      <c r="D17" s="26">
        <v>2.3298787986358005</v>
      </c>
      <c r="E17" s="26">
        <v>3.2636677341979317</v>
      </c>
      <c r="F17" s="26">
        <v>4.530362349400777</v>
      </c>
      <c r="G17" s="26">
        <v>9.5331813190733428</v>
      </c>
      <c r="H17" s="55">
        <v>19.657090201307852</v>
      </c>
      <c r="I17" s="26">
        <v>18.228312811078702</v>
      </c>
      <c r="J17" s="26">
        <v>36.29192822676869</v>
      </c>
      <c r="K17" s="26">
        <v>28.207065126861739</v>
      </c>
      <c r="L17" s="26">
        <v>17.432360767940189</v>
      </c>
      <c r="M17" s="55">
        <v>100.15966693264932</v>
      </c>
      <c r="N17" s="26">
        <v>34.574022689399669</v>
      </c>
      <c r="O17" s="26">
        <v>22.349847256593062</v>
      </c>
      <c r="P17" s="26">
        <v>14.011547716958894</v>
      </c>
      <c r="Q17" s="26">
        <v>26.316660249813111</v>
      </c>
      <c r="R17" s="55">
        <v>97.252077912764733</v>
      </c>
      <c r="S17" s="26"/>
      <c r="U17" s="49">
        <f t="shared" si="4"/>
        <v>1.2242819081730341</v>
      </c>
      <c r="V17" s="22"/>
      <c r="W17" s="22"/>
    </row>
    <row r="18" spans="2:23" ht="15" customHeight="1" x14ac:dyDescent="0.3">
      <c r="B18" s="23" t="s">
        <v>44</v>
      </c>
      <c r="C18" s="44" t="s">
        <v>65</v>
      </c>
      <c r="D18" s="26">
        <v>10.019971862</v>
      </c>
      <c r="E18" s="26">
        <v>10.543209795000001</v>
      </c>
      <c r="F18" s="26">
        <v>10.333415572</v>
      </c>
      <c r="G18" s="26">
        <v>11.914987776</v>
      </c>
      <c r="H18" s="55">
        <v>42.811585004999998</v>
      </c>
      <c r="I18" s="26">
        <v>9.0651410089999995</v>
      </c>
      <c r="J18" s="26">
        <v>9.6394506290000006</v>
      </c>
      <c r="K18" s="26">
        <v>-14.840988794000001</v>
      </c>
      <c r="L18" s="26">
        <v>-7.7368871354199946</v>
      </c>
      <c r="M18" s="55">
        <v>-3.8732842914199956</v>
      </c>
      <c r="N18" s="26">
        <v>6.8422234008294218</v>
      </c>
      <c r="O18" s="26">
        <v>7.6089523536728034</v>
      </c>
      <c r="P18" s="26">
        <v>8.1232920746315802</v>
      </c>
      <c r="Q18" s="26">
        <v>7.4780222838862072</v>
      </c>
      <c r="R18" s="55">
        <v>30.052490113020013</v>
      </c>
      <c r="S18" s="26"/>
      <c r="U18" s="49">
        <f t="shared" si="4"/>
        <v>-0.16216291794348148</v>
      </c>
      <c r="V18" s="22"/>
      <c r="W18" s="22"/>
    </row>
    <row r="19" spans="2:23" ht="15" customHeight="1" x14ac:dyDescent="0.3">
      <c r="B19" s="23" t="s">
        <v>62</v>
      </c>
      <c r="C19" s="44" t="s">
        <v>85</v>
      </c>
      <c r="D19" s="26">
        <v>10.544409200166683</v>
      </c>
      <c r="E19" s="26">
        <v>10.46393182623256</v>
      </c>
      <c r="F19" s="26">
        <v>15.995999277508263</v>
      </c>
      <c r="G19" s="26">
        <v>16.464798248672022</v>
      </c>
      <c r="H19" s="55">
        <v>53.469138552579523</v>
      </c>
      <c r="I19" s="26">
        <v>23.319574977088973</v>
      </c>
      <c r="J19" s="26">
        <v>23.003216006510424</v>
      </c>
      <c r="K19" s="26">
        <v>27.455267716524208</v>
      </c>
      <c r="L19" s="26">
        <v>26.390079560040633</v>
      </c>
      <c r="M19" s="55">
        <v>100.16813826016424</v>
      </c>
      <c r="N19" s="26">
        <v>17.237449825952808</v>
      </c>
      <c r="O19" s="26">
        <v>34.866104724887791</v>
      </c>
      <c r="P19" s="26">
        <v>40.131227021446826</v>
      </c>
      <c r="Q19" s="26">
        <v>36.440258863268483</v>
      </c>
      <c r="R19" s="55">
        <v>128.6750404355559</v>
      </c>
      <c r="S19" s="26"/>
      <c r="U19" s="49">
        <f t="shared" si="4"/>
        <v>0.55129918062861516</v>
      </c>
      <c r="V19" s="22"/>
      <c r="W19" s="22"/>
    </row>
    <row r="20" spans="2:23" ht="15" customHeight="1" x14ac:dyDescent="0.3">
      <c r="B20" s="23" t="s">
        <v>63</v>
      </c>
      <c r="C20" s="44" t="s">
        <v>67</v>
      </c>
      <c r="D20" s="26">
        <v>2.3068862614974117</v>
      </c>
      <c r="E20" s="26">
        <v>8.5726296030583846</v>
      </c>
      <c r="F20" s="26">
        <v>7.7839260339415111</v>
      </c>
      <c r="G20" s="26">
        <v>22.47615033781355</v>
      </c>
      <c r="H20" s="55">
        <v>41.139592236310861</v>
      </c>
      <c r="I20" s="26">
        <v>16.029816335966412</v>
      </c>
      <c r="J20" s="26">
        <v>20.896057953316351</v>
      </c>
      <c r="K20" s="26">
        <v>23.565501145995626</v>
      </c>
      <c r="L20" s="26">
        <v>24.555488948377246</v>
      </c>
      <c r="M20" s="55">
        <v>85.046864383655631</v>
      </c>
      <c r="N20" s="26">
        <v>21.052651020176434</v>
      </c>
      <c r="O20" s="26">
        <v>22.245078882704334</v>
      </c>
      <c r="P20" s="26">
        <v>32.153665994134258</v>
      </c>
      <c r="Q20" s="26">
        <v>45.817663137868792</v>
      </c>
      <c r="R20" s="55">
        <v>121.26905903488378</v>
      </c>
      <c r="S20" s="26"/>
      <c r="U20" s="49">
        <f t="shared" si="4"/>
        <v>0.71690004688423947</v>
      </c>
      <c r="V20" s="22"/>
      <c r="W20" s="22"/>
    </row>
    <row r="21" spans="2:23" ht="15" customHeight="1" x14ac:dyDescent="0.3">
      <c r="B21" s="23" t="s">
        <v>103</v>
      </c>
      <c r="C21" s="126" t="s">
        <v>195</v>
      </c>
      <c r="D21" s="26">
        <v>21.976275345999518</v>
      </c>
      <c r="E21" s="26">
        <v>25.095878833518565</v>
      </c>
      <c r="F21" s="26">
        <v>22.852318954920012</v>
      </c>
      <c r="G21" s="26">
        <v>26.055965740579978</v>
      </c>
      <c r="H21" s="55">
        <v>95.117054375018071</v>
      </c>
      <c r="I21" s="26">
        <v>28.458698231</v>
      </c>
      <c r="J21" s="26">
        <v>29.835875856499996</v>
      </c>
      <c r="K21" s="26">
        <v>28.855709244915619</v>
      </c>
      <c r="L21" s="26">
        <v>29.278641745884372</v>
      </c>
      <c r="M21" s="55">
        <v>116.42892507829998</v>
      </c>
      <c r="N21" s="26">
        <v>26.039604096189894</v>
      </c>
      <c r="O21" s="26">
        <v>26.768450000000001</v>
      </c>
      <c r="P21" s="26">
        <v>25.2013900562599</v>
      </c>
      <c r="Q21" s="26">
        <v>22.357063065399998</v>
      </c>
      <c r="R21" s="55">
        <v>100.36650721784979</v>
      </c>
      <c r="S21" s="26"/>
      <c r="U21" s="49">
        <f t="shared" si="4"/>
        <v>2.7224121921733735E-2</v>
      </c>
      <c r="V21" s="22"/>
      <c r="W21" s="22"/>
    </row>
    <row r="22" spans="2:23" ht="15" customHeight="1" x14ac:dyDescent="0.3">
      <c r="B22" s="23" t="s">
        <v>111</v>
      </c>
      <c r="C22" s="44" t="s">
        <v>197</v>
      </c>
      <c r="D22" s="26">
        <v>4.0743943890793535</v>
      </c>
      <c r="E22" s="26">
        <v>3.0573700518194613</v>
      </c>
      <c r="F22" s="26">
        <v>10.778179965093841</v>
      </c>
      <c r="G22" s="26">
        <v>3.6172607608844611</v>
      </c>
      <c r="H22" s="55">
        <v>22.390589666877116</v>
      </c>
      <c r="I22" s="26">
        <v>0.40493270463457498</v>
      </c>
      <c r="J22" s="26">
        <v>-10.110837614654113</v>
      </c>
      <c r="K22" s="26">
        <v>7.1529800547387152</v>
      </c>
      <c r="L22" s="26">
        <v>13.513055231674066</v>
      </c>
      <c r="M22" s="55">
        <v>10.960130376393238</v>
      </c>
      <c r="N22" s="26">
        <v>17.5622227911654</v>
      </c>
      <c r="O22" s="26">
        <v>19.702436666842182</v>
      </c>
      <c r="P22" s="26">
        <v>25.528558011156946</v>
      </c>
      <c r="Q22" s="26">
        <v>33.949059666646846</v>
      </c>
      <c r="R22" s="55">
        <v>96.742277135811378</v>
      </c>
      <c r="S22" s="26"/>
      <c r="U22" s="49">
        <f t="shared" si="4"/>
        <v>1.0786213671394114</v>
      </c>
      <c r="V22" s="22"/>
      <c r="W22" s="22"/>
    </row>
    <row r="24" spans="2:23" ht="15" customHeight="1" x14ac:dyDescent="0.3">
      <c r="B24" s="38">
        <v>3</v>
      </c>
      <c r="C24" s="39" t="s">
        <v>116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62"/>
      <c r="O24" s="62"/>
      <c r="P24" s="62"/>
      <c r="Q24" s="62"/>
      <c r="R24" s="40"/>
      <c r="S24" s="40"/>
      <c r="U24"/>
      <c r="V24"/>
      <c r="W24"/>
    </row>
    <row r="25" spans="2:23" ht="15" customHeight="1" x14ac:dyDescent="0.3">
      <c r="B25" s="23" t="s">
        <v>43</v>
      </c>
      <c r="C25" s="44" t="s">
        <v>64</v>
      </c>
      <c r="D25" s="49">
        <f t="shared" ref="D25" si="5">D17/D$16</f>
        <v>4.5459439039570455E-2</v>
      </c>
      <c r="E25" s="49">
        <f t="shared" ref="E25:R25" si="6">E17/E$16</f>
        <v>5.3505654971858066E-2</v>
      </c>
      <c r="F25" s="49">
        <f t="shared" si="6"/>
        <v>6.2682979741772601E-2</v>
      </c>
      <c r="G25" s="49">
        <f t="shared" si="6"/>
        <v>0.10585091256008342</v>
      </c>
      <c r="H25" s="57">
        <f t="shared" si="6"/>
        <v>7.1588348304659682E-2</v>
      </c>
      <c r="I25" s="49">
        <f t="shared" si="6"/>
        <v>0.19085944285027912</v>
      </c>
      <c r="J25" s="49">
        <f t="shared" si="6"/>
        <v>0.3312646552312869</v>
      </c>
      <c r="K25" s="49">
        <f t="shared" si="6"/>
        <v>0.28095936008245914</v>
      </c>
      <c r="L25" s="49">
        <f t="shared" si="6"/>
        <v>0.16853813324975384</v>
      </c>
      <c r="M25" s="57">
        <f t="shared" si="6"/>
        <v>0.24495477749845626</v>
      </c>
      <c r="N25" s="49">
        <f t="shared" si="6"/>
        <v>0.28038711155375717</v>
      </c>
      <c r="O25" s="49">
        <f t="shared" si="6"/>
        <v>0.16736334933185643</v>
      </c>
      <c r="P25" s="49">
        <f t="shared" si="6"/>
        <v>9.6531715623027037E-2</v>
      </c>
      <c r="Q25" s="49">
        <f t="shared" si="6"/>
        <v>0.15268539439296225</v>
      </c>
      <c r="R25" s="57">
        <f t="shared" si="6"/>
        <v>0.1693232630647275</v>
      </c>
      <c r="S25" s="26"/>
      <c r="U25"/>
      <c r="V25"/>
      <c r="W25"/>
    </row>
    <row r="26" spans="2:23" ht="15" customHeight="1" x14ac:dyDescent="0.3">
      <c r="B26" s="23" t="s">
        <v>44</v>
      </c>
      <c r="C26" s="44" t="s">
        <v>65</v>
      </c>
      <c r="D26" s="49">
        <f t="shared" ref="D26:R26" si="7">D18/D$16</f>
        <v>0.19550471908903919</v>
      </c>
      <c r="E26" s="49">
        <f t="shared" si="7"/>
        <v>0.17284889012325305</v>
      </c>
      <c r="F26" s="49">
        <f t="shared" si="7"/>
        <v>0.14297515938182462</v>
      </c>
      <c r="G26" s="49">
        <f t="shared" si="7"/>
        <v>0.13229710912017278</v>
      </c>
      <c r="H26" s="57">
        <f t="shared" si="7"/>
        <v>0.15591375058189302</v>
      </c>
      <c r="I26" s="49">
        <f t="shared" si="7"/>
        <v>9.4916506001883241E-2</v>
      </c>
      <c r="J26" s="49">
        <f t="shared" si="7"/>
        <v>8.7986763042240512E-2</v>
      </c>
      <c r="K26" s="49">
        <f t="shared" si="7"/>
        <v>-0.14782518832781172</v>
      </c>
      <c r="L26" s="49">
        <f t="shared" si="7"/>
        <v>-7.4801143248815261E-2</v>
      </c>
      <c r="M26" s="57">
        <f t="shared" si="7"/>
        <v>-9.4726701959885872E-3</v>
      </c>
      <c r="N26" s="49">
        <f t="shared" si="7"/>
        <v>5.54888065296575E-2</v>
      </c>
      <c r="O26" s="49">
        <f t="shared" si="7"/>
        <v>5.6978454313218185E-2</v>
      </c>
      <c r="P26" s="49">
        <f t="shared" si="7"/>
        <v>5.5964932376601169E-2</v>
      </c>
      <c r="Q26" s="49">
        <f t="shared" si="7"/>
        <v>4.3386386070878212E-2</v>
      </c>
      <c r="R26" s="57">
        <f t="shared" si="7"/>
        <v>5.2323670592637407E-2</v>
      </c>
      <c r="S26" s="26"/>
      <c r="U26"/>
      <c r="V26"/>
      <c r="W26"/>
    </row>
    <row r="27" spans="2:23" ht="15" customHeight="1" x14ac:dyDescent="0.3">
      <c r="B27" s="23" t="s">
        <v>62</v>
      </c>
      <c r="C27" s="44" t="s">
        <v>85</v>
      </c>
      <c r="D27" s="49">
        <f t="shared" ref="D27:R27" si="8">D19/D$16</f>
        <v>0.20573728020699183</v>
      </c>
      <c r="E27" s="49">
        <f t="shared" si="8"/>
        <v>0.17154918071984379</v>
      </c>
      <c r="F27" s="49">
        <f t="shared" si="8"/>
        <v>0.2213237753033335</v>
      </c>
      <c r="G27" s="49">
        <f t="shared" si="8"/>
        <v>0.18281556401877019</v>
      </c>
      <c r="H27" s="57">
        <f t="shared" si="8"/>
        <v>0.19472705649982192</v>
      </c>
      <c r="I27" s="49">
        <f t="shared" si="8"/>
        <v>0.2441674736307714</v>
      </c>
      <c r="J27" s="49">
        <f t="shared" si="8"/>
        <v>0.20996824340644762</v>
      </c>
      <c r="K27" s="49">
        <f t="shared" si="8"/>
        <v>0.27347100500651994</v>
      </c>
      <c r="L27" s="49">
        <f t="shared" si="8"/>
        <v>0.25514242187676328</v>
      </c>
      <c r="M27" s="57">
        <f t="shared" si="8"/>
        <v>0.24497549534037891</v>
      </c>
      <c r="N27" s="49">
        <f t="shared" si="8"/>
        <v>0.13979162363231629</v>
      </c>
      <c r="O27" s="49">
        <f t="shared" si="8"/>
        <v>0.2610893934942265</v>
      </c>
      <c r="P27" s="49">
        <f t="shared" si="8"/>
        <v>0.27648167587857692</v>
      </c>
      <c r="Q27" s="49">
        <f t="shared" si="8"/>
        <v>0.21142102544563188</v>
      </c>
      <c r="R27" s="57">
        <f t="shared" si="8"/>
        <v>0.22403303033872099</v>
      </c>
      <c r="S27" s="26"/>
      <c r="U27"/>
      <c r="V27"/>
      <c r="W27"/>
    </row>
    <row r="28" spans="2:23" ht="15" customHeight="1" x14ac:dyDescent="0.3">
      <c r="B28" s="23" t="s">
        <v>63</v>
      </c>
      <c r="C28" s="44" t="s">
        <v>67</v>
      </c>
      <c r="D28" s="49">
        <f t="shared" ref="D28:R28" si="9">D20/D$16</f>
        <v>4.5010820063759505E-2</v>
      </c>
      <c r="E28" s="49">
        <f t="shared" si="9"/>
        <v>0.14054254265423965</v>
      </c>
      <c r="F28" s="49">
        <f t="shared" si="9"/>
        <v>0.10769992337622802</v>
      </c>
      <c r="G28" s="49">
        <f t="shared" si="9"/>
        <v>0.2495621287864532</v>
      </c>
      <c r="H28" s="57">
        <f t="shared" si="9"/>
        <v>0.14982458888695271</v>
      </c>
      <c r="I28" s="49">
        <f t="shared" si="9"/>
        <v>0.16784009834499886</v>
      </c>
      <c r="J28" s="49">
        <f t="shared" si="9"/>
        <v>0.19073457299776694</v>
      </c>
      <c r="K28" s="49">
        <f t="shared" si="9"/>
        <v>0.23472658683998371</v>
      </c>
      <c r="L28" s="49">
        <f t="shared" si="9"/>
        <v>0.23740538206423731</v>
      </c>
      <c r="M28" s="57">
        <f t="shared" si="9"/>
        <v>0.20799425936638052</v>
      </c>
      <c r="N28" s="49">
        <f t="shared" si="9"/>
        <v>0.17073199908283582</v>
      </c>
      <c r="O28" s="49">
        <f t="shared" si="9"/>
        <v>0.16657880768569833</v>
      </c>
      <c r="P28" s="49">
        <f t="shared" si="9"/>
        <v>0.22152074879114292</v>
      </c>
      <c r="Q28" s="49">
        <f t="shared" si="9"/>
        <v>0.26582734662993818</v>
      </c>
      <c r="R28" s="57">
        <f t="shared" si="9"/>
        <v>0.21113865354110306</v>
      </c>
      <c r="S28" s="26"/>
      <c r="U28"/>
      <c r="V28"/>
      <c r="W28"/>
    </row>
    <row r="29" spans="2:23" ht="15" customHeight="1" x14ac:dyDescent="0.3">
      <c r="B29" s="23" t="s">
        <v>103</v>
      </c>
      <c r="C29" s="126" t="s">
        <v>195</v>
      </c>
      <c r="D29" s="49">
        <f t="shared" ref="D29:R29" si="10">D21/D$16</f>
        <v>0.42879017998414148</v>
      </c>
      <c r="E29" s="49">
        <f t="shared" si="10"/>
        <v>0.41143018941902043</v>
      </c>
      <c r="F29" s="49">
        <f t="shared" si="10"/>
        <v>0.31618915566284556</v>
      </c>
      <c r="G29" s="49">
        <f t="shared" si="10"/>
        <v>0.28931032138836438</v>
      </c>
      <c r="H29" s="57">
        <f t="shared" si="10"/>
        <v>0.34640288814765702</v>
      </c>
      <c r="I29" s="49">
        <f t="shared" si="10"/>
        <v>0.29797663365265981</v>
      </c>
      <c r="J29" s="49">
        <f t="shared" si="10"/>
        <v>0.27233524400714787</v>
      </c>
      <c r="K29" s="49">
        <f t="shared" si="10"/>
        <v>0.287420246229601</v>
      </c>
      <c r="L29" s="49">
        <f t="shared" si="10"/>
        <v>0.28306938398239306</v>
      </c>
      <c r="M29" s="57">
        <f t="shared" si="10"/>
        <v>0.28474357304040437</v>
      </c>
      <c r="N29" s="49">
        <f t="shared" si="10"/>
        <v>0.21117500396540761</v>
      </c>
      <c r="O29" s="49">
        <f t="shared" si="10"/>
        <v>0.20045136760837343</v>
      </c>
      <c r="P29" s="49">
        <f t="shared" si="10"/>
        <v>0.17362346168734807</v>
      </c>
      <c r="Q29" s="49">
        <f t="shared" si="10"/>
        <v>0.12971239356381364</v>
      </c>
      <c r="R29" s="57">
        <f t="shared" si="10"/>
        <v>0.17474572131795313</v>
      </c>
      <c r="S29" s="26"/>
      <c r="U29"/>
      <c r="V29"/>
      <c r="W29"/>
    </row>
    <row r="30" spans="2:23" ht="15" customHeight="1" x14ac:dyDescent="0.3">
      <c r="B30" s="23" t="s">
        <v>111</v>
      </c>
      <c r="C30" s="44" t="s">
        <v>197</v>
      </c>
      <c r="D30" s="49">
        <f t="shared" ref="D30:R30" si="11">D22/D$16</f>
        <v>7.9497561616497528E-2</v>
      </c>
      <c r="E30" s="49">
        <f t="shared" si="11"/>
        <v>5.0123542111784991E-2</v>
      </c>
      <c r="F30" s="49">
        <f t="shared" si="11"/>
        <v>0.14912900653399569</v>
      </c>
      <c r="G30" s="49">
        <f t="shared" si="11"/>
        <v>4.0163964126155964E-2</v>
      </c>
      <c r="H30" s="57">
        <f t="shared" si="11"/>
        <v>8.154336757901566E-2</v>
      </c>
      <c r="I30" s="49">
        <f t="shared" si="11"/>
        <v>4.2398455194075681E-3</v>
      </c>
      <c r="J30" s="49">
        <f t="shared" si="11"/>
        <v>-9.2289478684889861E-2</v>
      </c>
      <c r="K30" s="49">
        <f t="shared" si="11"/>
        <v>7.1247990169247988E-2</v>
      </c>
      <c r="L30" s="49">
        <f t="shared" si="11"/>
        <v>0.13064582207566788</v>
      </c>
      <c r="M30" s="57">
        <f t="shared" si="11"/>
        <v>2.6804564950368523E-2</v>
      </c>
      <c r="N30" s="49">
        <f t="shared" si="11"/>
        <v>0.14242545523602571</v>
      </c>
      <c r="O30" s="49">
        <f t="shared" si="11"/>
        <v>0.14753862756662706</v>
      </c>
      <c r="P30" s="49">
        <f t="shared" si="11"/>
        <v>0.17587746564330389</v>
      </c>
      <c r="Q30" s="49">
        <f t="shared" si="11"/>
        <v>0.19696745389677597</v>
      </c>
      <c r="R30" s="57">
        <f t="shared" si="11"/>
        <v>0.16843566114485792</v>
      </c>
      <c r="S30" s="26"/>
      <c r="U30"/>
      <c r="V30"/>
      <c r="W30"/>
    </row>
    <row r="31" spans="2:23" ht="15" customHeight="1" x14ac:dyDescent="0.3">
      <c r="B31" s="69"/>
      <c r="C31" s="70"/>
      <c r="D31" s="71"/>
      <c r="E31" s="71"/>
      <c r="F31" s="71"/>
      <c r="G31" s="71"/>
      <c r="H31" s="72"/>
      <c r="I31" s="71"/>
      <c r="J31" s="71"/>
      <c r="K31" s="71"/>
      <c r="L31" s="71"/>
      <c r="M31" s="72"/>
      <c r="N31" s="71"/>
      <c r="O31" s="71"/>
      <c r="P31" s="71"/>
      <c r="Q31" s="71"/>
      <c r="R31" s="72"/>
      <c r="S31" s="71"/>
      <c r="U31" s="71"/>
      <c r="V31" s="71"/>
      <c r="W31" s="71"/>
    </row>
    <row r="32" spans="2:23" ht="15" customHeight="1" x14ac:dyDescent="0.3">
      <c r="B32" s="76"/>
      <c r="C32" s="39" t="s">
        <v>112</v>
      </c>
      <c r="D32" s="62">
        <f t="shared" ref="D32:R32" si="12">SUM(D33:D35)</f>
        <v>0</v>
      </c>
      <c r="E32" s="62">
        <f t="shared" si="12"/>
        <v>0</v>
      </c>
      <c r="F32" s="62">
        <f t="shared" si="12"/>
        <v>0</v>
      </c>
      <c r="G32" s="62">
        <f t="shared" si="12"/>
        <v>0</v>
      </c>
      <c r="H32" s="40">
        <f t="shared" si="12"/>
        <v>0</v>
      </c>
      <c r="I32" s="40">
        <f t="shared" si="12"/>
        <v>0</v>
      </c>
      <c r="J32" s="40">
        <f t="shared" si="12"/>
        <v>0</v>
      </c>
      <c r="K32" s="40">
        <f t="shared" si="12"/>
        <v>0</v>
      </c>
      <c r="L32" s="40">
        <f t="shared" si="12"/>
        <v>0</v>
      </c>
      <c r="M32" s="40">
        <f t="shared" si="12"/>
        <v>0</v>
      </c>
      <c r="N32" s="62">
        <f t="shared" si="12"/>
        <v>0</v>
      </c>
      <c r="O32" s="62">
        <f t="shared" si="12"/>
        <v>0</v>
      </c>
      <c r="P32" s="62">
        <f t="shared" si="12"/>
        <v>0</v>
      </c>
      <c r="Q32" s="62">
        <f t="shared" si="12"/>
        <v>0</v>
      </c>
      <c r="R32" s="40">
        <f t="shared" si="12"/>
        <v>0</v>
      </c>
      <c r="S32" s="40"/>
      <c r="U32" s="75"/>
      <c r="V32" s="75"/>
      <c r="W32" s="75"/>
    </row>
    <row r="33" spans="2:23" ht="15" customHeight="1" x14ac:dyDescent="0.3">
      <c r="B33" s="23" t="s">
        <v>43</v>
      </c>
      <c r="C33" s="44" t="s">
        <v>114</v>
      </c>
      <c r="D33" s="26"/>
      <c r="E33" s="26"/>
      <c r="F33" s="26"/>
      <c r="G33" s="26"/>
      <c r="H33" s="55"/>
      <c r="I33" s="26"/>
      <c r="J33" s="26"/>
      <c r="K33" s="26"/>
      <c r="L33" s="26"/>
      <c r="M33" s="55"/>
      <c r="N33" s="26"/>
      <c r="O33" s="26"/>
      <c r="P33" s="26"/>
      <c r="Q33" s="26"/>
      <c r="R33" s="55"/>
      <c r="S33" s="26"/>
      <c r="U33" s="49"/>
      <c r="V33" s="22"/>
      <c r="W33" s="22"/>
    </row>
    <row r="34" spans="2:23" ht="15" customHeight="1" x14ac:dyDescent="0.3">
      <c r="B34" s="23" t="s">
        <v>44</v>
      </c>
      <c r="C34" s="44" t="s">
        <v>113</v>
      </c>
      <c r="D34" s="26"/>
      <c r="E34" s="26"/>
      <c r="F34" s="26"/>
      <c r="G34" s="26"/>
      <c r="H34" s="55"/>
      <c r="I34" s="26"/>
      <c r="J34" s="26"/>
      <c r="K34" s="26"/>
      <c r="L34" s="26"/>
      <c r="M34" s="55"/>
      <c r="N34" s="26"/>
      <c r="O34" s="26"/>
      <c r="P34" s="26"/>
      <c r="Q34" s="26"/>
      <c r="R34" s="55"/>
      <c r="S34" s="26"/>
      <c r="U34" s="49"/>
      <c r="V34" s="22"/>
      <c r="W34" s="22"/>
    </row>
    <row r="35" spans="2:23" ht="15" customHeight="1" x14ac:dyDescent="0.3">
      <c r="B35" s="23" t="s">
        <v>62</v>
      </c>
      <c r="C35" s="44" t="s">
        <v>115</v>
      </c>
      <c r="D35" s="26"/>
      <c r="E35" s="26"/>
      <c r="F35" s="26"/>
      <c r="G35" s="26"/>
      <c r="H35" s="55"/>
      <c r="I35" s="26"/>
      <c r="J35" s="26"/>
      <c r="K35" s="26"/>
      <c r="L35" s="26"/>
      <c r="M35" s="55"/>
      <c r="N35" s="26"/>
      <c r="O35" s="26"/>
      <c r="P35" s="26"/>
      <c r="Q35" s="26"/>
      <c r="R35" s="55"/>
      <c r="S35" s="26"/>
      <c r="U35" s="49"/>
      <c r="V35" s="22"/>
      <c r="W35" s="22"/>
    </row>
    <row r="37" spans="2:23" ht="15" customHeight="1" x14ac:dyDescent="0.3">
      <c r="B37" s="76"/>
      <c r="C37" s="39" t="s">
        <v>117</v>
      </c>
      <c r="D37" s="62">
        <f t="shared" ref="D37:R37" si="13">SUM(D38:D40)</f>
        <v>0</v>
      </c>
      <c r="E37" s="62">
        <f t="shared" si="13"/>
        <v>0</v>
      </c>
      <c r="F37" s="62">
        <f t="shared" si="13"/>
        <v>0</v>
      </c>
      <c r="G37" s="62">
        <f t="shared" si="13"/>
        <v>0</v>
      </c>
      <c r="H37" s="40">
        <f t="shared" si="13"/>
        <v>0</v>
      </c>
      <c r="I37" s="40">
        <f t="shared" si="13"/>
        <v>0</v>
      </c>
      <c r="J37" s="40">
        <f t="shared" si="13"/>
        <v>0</v>
      </c>
      <c r="K37" s="40">
        <f t="shared" si="13"/>
        <v>0</v>
      </c>
      <c r="L37" s="40">
        <f t="shared" si="13"/>
        <v>0</v>
      </c>
      <c r="M37" s="40">
        <f t="shared" si="13"/>
        <v>0</v>
      </c>
      <c r="N37" s="62">
        <f t="shared" si="13"/>
        <v>0</v>
      </c>
      <c r="O37" s="62">
        <f t="shared" si="13"/>
        <v>0</v>
      </c>
      <c r="P37" s="62">
        <f t="shared" si="13"/>
        <v>0</v>
      </c>
      <c r="Q37" s="62">
        <f t="shared" si="13"/>
        <v>0</v>
      </c>
      <c r="R37" s="40">
        <f t="shared" si="13"/>
        <v>0</v>
      </c>
      <c r="S37" s="40"/>
      <c r="U37" s="75"/>
      <c r="V37" s="75"/>
      <c r="W37" s="75"/>
    </row>
    <row r="38" spans="2:23" ht="15" customHeight="1" x14ac:dyDescent="0.3">
      <c r="B38" s="23" t="s">
        <v>43</v>
      </c>
      <c r="C38" s="44" t="s">
        <v>114</v>
      </c>
      <c r="D38" s="26"/>
      <c r="E38" s="26"/>
      <c r="F38" s="26"/>
      <c r="G38" s="26"/>
      <c r="H38" s="55"/>
      <c r="I38" s="26"/>
      <c r="J38" s="26"/>
      <c r="K38" s="26"/>
      <c r="L38" s="26"/>
      <c r="M38" s="55"/>
      <c r="N38" s="26"/>
      <c r="O38" s="26"/>
      <c r="P38" s="26"/>
      <c r="Q38" s="26"/>
      <c r="R38" s="55"/>
      <c r="S38" s="26"/>
      <c r="U38" s="49"/>
      <c r="V38" s="22"/>
      <c r="W38" s="22"/>
    </row>
    <row r="39" spans="2:23" ht="15" customHeight="1" x14ac:dyDescent="0.3">
      <c r="B39" s="23" t="s">
        <v>44</v>
      </c>
      <c r="C39" s="44" t="s">
        <v>113</v>
      </c>
      <c r="D39" s="26"/>
      <c r="E39" s="26"/>
      <c r="F39" s="26"/>
      <c r="G39" s="26"/>
      <c r="H39" s="55"/>
      <c r="I39" s="26"/>
      <c r="J39" s="26"/>
      <c r="K39" s="26"/>
      <c r="L39" s="26"/>
      <c r="M39" s="55"/>
      <c r="N39" s="26"/>
      <c r="O39" s="26"/>
      <c r="P39" s="26"/>
      <c r="Q39" s="26"/>
      <c r="R39" s="55"/>
      <c r="S39" s="26"/>
      <c r="U39" s="49"/>
      <c r="V39" s="22"/>
      <c r="W39" s="22"/>
    </row>
    <row r="40" spans="2:23" ht="15" customHeight="1" x14ac:dyDescent="0.3">
      <c r="B40" s="23" t="s">
        <v>62</v>
      </c>
      <c r="C40" s="44" t="s">
        <v>115</v>
      </c>
      <c r="D40" s="26"/>
      <c r="E40" s="26"/>
      <c r="F40" s="26"/>
      <c r="G40" s="26"/>
      <c r="H40" s="55"/>
      <c r="I40" s="26"/>
      <c r="J40" s="26"/>
      <c r="K40" s="26"/>
      <c r="L40" s="26"/>
      <c r="M40" s="55"/>
      <c r="N40" s="26"/>
      <c r="O40" s="26"/>
      <c r="P40" s="26"/>
      <c r="Q40" s="26"/>
      <c r="R40" s="55"/>
      <c r="S40" s="26"/>
      <c r="U40" s="49"/>
      <c r="V40" s="22"/>
      <c r="W40" s="22"/>
    </row>
    <row r="42" spans="2:23" ht="15" customHeight="1" x14ac:dyDescent="0.3">
      <c r="B42" s="76"/>
      <c r="C42" s="39" t="s">
        <v>118</v>
      </c>
      <c r="D42" s="62">
        <f t="shared" ref="D42:R42" si="14">SUM(D43:D45)</f>
        <v>0</v>
      </c>
      <c r="E42" s="62">
        <f t="shared" si="14"/>
        <v>0</v>
      </c>
      <c r="F42" s="62">
        <f t="shared" si="14"/>
        <v>0</v>
      </c>
      <c r="G42" s="62">
        <f t="shared" si="14"/>
        <v>0</v>
      </c>
      <c r="H42" s="40">
        <f t="shared" si="14"/>
        <v>0</v>
      </c>
      <c r="I42" s="40">
        <f t="shared" si="14"/>
        <v>0</v>
      </c>
      <c r="J42" s="40">
        <f t="shared" si="14"/>
        <v>0</v>
      </c>
      <c r="K42" s="40">
        <f t="shared" si="14"/>
        <v>0</v>
      </c>
      <c r="L42" s="40">
        <f t="shared" si="14"/>
        <v>0</v>
      </c>
      <c r="M42" s="40">
        <f t="shared" si="14"/>
        <v>0</v>
      </c>
      <c r="N42" s="62">
        <f t="shared" si="14"/>
        <v>0</v>
      </c>
      <c r="O42" s="62">
        <f t="shared" si="14"/>
        <v>0</v>
      </c>
      <c r="P42" s="62">
        <f t="shared" si="14"/>
        <v>0</v>
      </c>
      <c r="Q42" s="62">
        <f t="shared" si="14"/>
        <v>0</v>
      </c>
      <c r="R42" s="40">
        <f t="shared" si="14"/>
        <v>0</v>
      </c>
      <c r="S42" s="40"/>
      <c r="U42" s="75"/>
      <c r="V42" s="75"/>
      <c r="W42" s="75"/>
    </row>
    <row r="43" spans="2:23" ht="15" customHeight="1" x14ac:dyDescent="0.3">
      <c r="B43" s="23" t="s">
        <v>43</v>
      </c>
      <c r="C43" s="44" t="s">
        <v>120</v>
      </c>
      <c r="D43" s="26"/>
      <c r="E43" s="26"/>
      <c r="F43" s="26"/>
      <c r="G43" s="26"/>
      <c r="H43" s="55"/>
      <c r="I43" s="26"/>
      <c r="J43" s="26"/>
      <c r="K43" s="26"/>
      <c r="L43" s="26"/>
      <c r="M43" s="55"/>
      <c r="N43" s="26"/>
      <c r="O43" s="26"/>
      <c r="P43" s="26"/>
      <c r="Q43" s="26"/>
      <c r="R43" s="55"/>
      <c r="S43" s="26"/>
      <c r="U43" s="49"/>
      <c r="V43" s="22"/>
      <c r="W43" s="22"/>
    </row>
    <row r="44" spans="2:23" ht="15" customHeight="1" x14ac:dyDescent="0.3">
      <c r="B44" s="23" t="s">
        <v>44</v>
      </c>
      <c r="C44" s="44" t="s">
        <v>121</v>
      </c>
      <c r="D44" s="26"/>
      <c r="E44" s="26"/>
      <c r="F44" s="26"/>
      <c r="G44" s="26"/>
      <c r="H44" s="55"/>
      <c r="I44" s="26"/>
      <c r="J44" s="26"/>
      <c r="K44" s="26"/>
      <c r="L44" s="26"/>
      <c r="M44" s="55"/>
      <c r="N44" s="26"/>
      <c r="O44" s="26"/>
      <c r="P44" s="26"/>
      <c r="Q44" s="26"/>
      <c r="R44" s="55"/>
      <c r="S44" s="26"/>
      <c r="U44" s="49"/>
      <c r="V44" s="22"/>
      <c r="W44" s="22"/>
    </row>
    <row r="45" spans="2:23" ht="15" customHeight="1" x14ac:dyDescent="0.3">
      <c r="B45" s="23" t="s">
        <v>62</v>
      </c>
      <c r="C45" s="44" t="s">
        <v>122</v>
      </c>
      <c r="D45" s="26"/>
      <c r="E45" s="26"/>
      <c r="F45" s="26"/>
      <c r="G45" s="26"/>
      <c r="H45" s="55"/>
      <c r="I45" s="26"/>
      <c r="J45" s="26"/>
      <c r="K45" s="26"/>
      <c r="L45" s="26"/>
      <c r="M45" s="55"/>
      <c r="N45" s="26"/>
      <c r="O45" s="26"/>
      <c r="P45" s="26"/>
      <c r="Q45" s="26"/>
      <c r="R45" s="55"/>
      <c r="S45" s="26"/>
      <c r="U45" s="49"/>
      <c r="V45" s="22"/>
      <c r="W45" s="22"/>
    </row>
    <row r="47" spans="2:23" ht="15" customHeight="1" x14ac:dyDescent="0.3">
      <c r="B47" s="76"/>
      <c r="C47" s="39" t="s">
        <v>119</v>
      </c>
      <c r="D47" s="62">
        <f t="shared" ref="D47:R47" si="15">SUM(D48:D50)</f>
        <v>0</v>
      </c>
      <c r="E47" s="62">
        <f t="shared" si="15"/>
        <v>0</v>
      </c>
      <c r="F47" s="62">
        <f t="shared" si="15"/>
        <v>0</v>
      </c>
      <c r="G47" s="62">
        <f t="shared" si="15"/>
        <v>0</v>
      </c>
      <c r="H47" s="40">
        <f t="shared" si="15"/>
        <v>0</v>
      </c>
      <c r="I47" s="40">
        <f t="shared" si="15"/>
        <v>0</v>
      </c>
      <c r="J47" s="40">
        <f t="shared" si="15"/>
        <v>0</v>
      </c>
      <c r="K47" s="40">
        <f t="shared" si="15"/>
        <v>0</v>
      </c>
      <c r="L47" s="40">
        <f t="shared" si="15"/>
        <v>0</v>
      </c>
      <c r="M47" s="40">
        <f t="shared" si="15"/>
        <v>0</v>
      </c>
      <c r="N47" s="62">
        <f t="shared" si="15"/>
        <v>0</v>
      </c>
      <c r="O47" s="62">
        <f t="shared" si="15"/>
        <v>0</v>
      </c>
      <c r="P47" s="62">
        <f t="shared" si="15"/>
        <v>0</v>
      </c>
      <c r="Q47" s="62">
        <f t="shared" si="15"/>
        <v>0</v>
      </c>
      <c r="R47" s="40">
        <f t="shared" si="15"/>
        <v>0</v>
      </c>
      <c r="S47" s="40"/>
      <c r="U47" s="75"/>
      <c r="V47" s="75"/>
      <c r="W47" s="75"/>
    </row>
    <row r="48" spans="2:23" ht="15" customHeight="1" x14ac:dyDescent="0.3">
      <c r="B48" s="23" t="s">
        <v>43</v>
      </c>
      <c r="C48" s="44" t="s">
        <v>120</v>
      </c>
      <c r="D48" s="26"/>
      <c r="E48" s="26"/>
      <c r="F48" s="26"/>
      <c r="G48" s="26"/>
      <c r="H48" s="55"/>
      <c r="I48" s="26"/>
      <c r="J48" s="26"/>
      <c r="K48" s="26"/>
      <c r="L48" s="26"/>
      <c r="M48" s="55"/>
      <c r="N48" s="26"/>
      <c r="O48" s="26"/>
      <c r="P48" s="26"/>
      <c r="Q48" s="26"/>
      <c r="R48" s="55"/>
      <c r="S48" s="26"/>
      <c r="U48" s="49"/>
      <c r="V48" s="22"/>
      <c r="W48" s="22"/>
    </row>
    <row r="49" spans="2:23" ht="15" customHeight="1" x14ac:dyDescent="0.3">
      <c r="B49" s="23" t="s">
        <v>44</v>
      </c>
      <c r="C49" s="44" t="s">
        <v>121</v>
      </c>
      <c r="D49" s="26"/>
      <c r="E49" s="26"/>
      <c r="F49" s="26"/>
      <c r="G49" s="26"/>
      <c r="H49" s="55"/>
      <c r="I49" s="26"/>
      <c r="J49" s="26"/>
      <c r="K49" s="26"/>
      <c r="L49" s="26"/>
      <c r="M49" s="55"/>
      <c r="N49" s="26"/>
      <c r="O49" s="26"/>
      <c r="P49" s="26"/>
      <c r="Q49" s="26"/>
      <c r="R49" s="55"/>
      <c r="S49" s="26"/>
      <c r="U49" s="49"/>
      <c r="V49" s="22"/>
      <c r="W49" s="22"/>
    </row>
    <row r="50" spans="2:23" ht="15" customHeight="1" x14ac:dyDescent="0.3">
      <c r="B50" s="23" t="s">
        <v>62</v>
      </c>
      <c r="C50" s="44" t="s">
        <v>122</v>
      </c>
      <c r="D50" s="26"/>
      <c r="E50" s="26"/>
      <c r="F50" s="26"/>
      <c r="G50" s="26"/>
      <c r="H50" s="55"/>
      <c r="I50" s="26"/>
      <c r="J50" s="26"/>
      <c r="K50" s="26"/>
      <c r="L50" s="26"/>
      <c r="M50" s="55"/>
      <c r="N50" s="26"/>
      <c r="O50" s="26"/>
      <c r="P50" s="26"/>
      <c r="Q50" s="26"/>
      <c r="R50" s="55"/>
      <c r="S50" s="26"/>
      <c r="U50" s="49"/>
      <c r="V50" s="22"/>
      <c r="W50" s="22"/>
    </row>
    <row r="52" spans="2:23" ht="15" customHeight="1" x14ac:dyDescent="0.3">
      <c r="B52" s="38">
        <v>3</v>
      </c>
      <c r="C52" s="39" t="s">
        <v>123</v>
      </c>
      <c r="D52" s="62">
        <f t="shared" ref="D52:R52" si="16">SUM(D53:D58)</f>
        <v>20489.460512488746</v>
      </c>
      <c r="E52" s="62">
        <f t="shared" si="16"/>
        <v>24245.382757121108</v>
      </c>
      <c r="F52" s="62">
        <f t="shared" si="16"/>
        <v>31709.822800352675</v>
      </c>
      <c r="G52" s="62">
        <f t="shared" si="16"/>
        <v>36954.31236852405</v>
      </c>
      <c r="H52" s="40">
        <f t="shared" si="16"/>
        <v>36954.31236852405</v>
      </c>
      <c r="I52" s="40">
        <f t="shared" si="16"/>
        <v>42527.341686456886</v>
      </c>
      <c r="J52" s="40">
        <f t="shared" si="16"/>
        <v>46451.090583943995</v>
      </c>
      <c r="K52" s="40">
        <f t="shared" si="16"/>
        <v>49222.736583567508</v>
      </c>
      <c r="L52" s="40">
        <f t="shared" si="16"/>
        <v>55132.904233937326</v>
      </c>
      <c r="M52" s="40">
        <f t="shared" si="16"/>
        <v>55132.904233937326</v>
      </c>
      <c r="N52" s="62">
        <f t="shared" si="16"/>
        <v>51238.121980104886</v>
      </c>
      <c r="O52" s="62">
        <f t="shared" si="16"/>
        <v>56131.977554439341</v>
      </c>
      <c r="P52" s="62">
        <f t="shared" si="16"/>
        <v>57768.064283914406</v>
      </c>
      <c r="Q52" s="62">
        <f t="shared" si="16"/>
        <v>54962.012602539209</v>
      </c>
      <c r="R52" s="40">
        <f t="shared" si="16"/>
        <v>54962.012602539209</v>
      </c>
      <c r="S52" s="40"/>
      <c r="U52" s="75">
        <f t="shared" ref="U52:U58" si="17">(R52/H52)^(1/2)-1</f>
        <v>0.21954758612504177</v>
      </c>
      <c r="V52" s="20"/>
      <c r="W52" s="20"/>
    </row>
    <row r="53" spans="2:23" ht="15" customHeight="1" x14ac:dyDescent="0.3">
      <c r="B53" s="23" t="s">
        <v>43</v>
      </c>
      <c r="C53" s="44" t="s">
        <v>64</v>
      </c>
      <c r="D53" s="26">
        <v>2257.3916767812561</v>
      </c>
      <c r="E53" s="26">
        <v>2987.4437837477349</v>
      </c>
      <c r="F53" s="26">
        <v>3434.2233548406471</v>
      </c>
      <c r="G53" s="26">
        <v>3746.6545040742408</v>
      </c>
      <c r="H53" s="55">
        <v>3746.6545040742408</v>
      </c>
      <c r="I53" s="26">
        <v>3964.7136096639902</v>
      </c>
      <c r="J53" s="26">
        <v>4681.4147928820785</v>
      </c>
      <c r="K53" s="26">
        <v>4718.2182101516037</v>
      </c>
      <c r="L53" s="26">
        <v>5051.7362217874115</v>
      </c>
      <c r="M53" s="55">
        <v>5051.7362217874115</v>
      </c>
      <c r="N53" s="26">
        <v>4964.5823231969816</v>
      </c>
      <c r="O53" s="26">
        <v>5184.4820987522926</v>
      </c>
      <c r="P53" s="26">
        <v>5268.5184869523391</v>
      </c>
      <c r="Q53" s="26">
        <v>5235.9123179632343</v>
      </c>
      <c r="R53" s="55">
        <v>5235.9123179632343</v>
      </c>
      <c r="S53" s="26"/>
      <c r="U53" s="49">
        <f t="shared" si="17"/>
        <v>0.18215482518630832</v>
      </c>
      <c r="V53" s="22"/>
      <c r="W53" s="22"/>
    </row>
    <row r="54" spans="2:23" ht="15" customHeight="1" x14ac:dyDescent="0.3">
      <c r="B54" s="23" t="s">
        <v>44</v>
      </c>
      <c r="C54" s="44" t="s">
        <v>74</v>
      </c>
      <c r="D54" s="26">
        <v>0</v>
      </c>
      <c r="E54" s="26">
        <v>0</v>
      </c>
      <c r="F54" s="26">
        <v>0</v>
      </c>
      <c r="G54" s="26">
        <v>0</v>
      </c>
      <c r="H54" s="55">
        <v>0</v>
      </c>
      <c r="I54" s="26">
        <v>0</v>
      </c>
      <c r="J54" s="26">
        <v>0</v>
      </c>
      <c r="K54" s="26">
        <v>0</v>
      </c>
      <c r="L54" s="26">
        <v>0</v>
      </c>
      <c r="M54" s="55">
        <v>0</v>
      </c>
      <c r="N54" s="26">
        <v>0</v>
      </c>
      <c r="O54" s="26">
        <v>0</v>
      </c>
      <c r="P54" s="26">
        <v>0</v>
      </c>
      <c r="Q54" s="26">
        <v>0</v>
      </c>
      <c r="R54" s="55">
        <v>0</v>
      </c>
      <c r="S54" s="26"/>
      <c r="U54" s="49" t="e">
        <f t="shared" si="17"/>
        <v>#DIV/0!</v>
      </c>
      <c r="V54" s="22"/>
      <c r="W54" s="22"/>
    </row>
    <row r="55" spans="2:23" ht="15" customHeight="1" x14ac:dyDescent="0.3">
      <c r="B55" s="23" t="s">
        <v>62</v>
      </c>
      <c r="C55" s="44" t="s">
        <v>66</v>
      </c>
      <c r="D55" s="26">
        <v>620.51190157499991</v>
      </c>
      <c r="E55" s="26">
        <v>670.81847100500011</v>
      </c>
      <c r="F55" s="26">
        <v>737.54478928100002</v>
      </c>
      <c r="G55" s="26">
        <v>992.77180453200003</v>
      </c>
      <c r="H55" s="55">
        <v>992.77180453200003</v>
      </c>
      <c r="I55" s="26">
        <v>1263.4076624040001</v>
      </c>
      <c r="J55" s="26">
        <v>1486.4995495499998</v>
      </c>
      <c r="K55" s="26">
        <v>1820.787122942</v>
      </c>
      <c r="L55" s="26">
        <v>2094.94521291</v>
      </c>
      <c r="M55" s="55">
        <v>2094.94521291</v>
      </c>
      <c r="N55" s="26">
        <v>2305.3145517800003</v>
      </c>
      <c r="O55" s="26">
        <v>2437.466670241</v>
      </c>
      <c r="P55" s="26">
        <v>2290.746508536</v>
      </c>
      <c r="Q55" s="26">
        <v>2480.668470181</v>
      </c>
      <c r="R55" s="55">
        <v>2480.668470181</v>
      </c>
      <c r="S55" s="26"/>
      <c r="U55" s="49">
        <f t="shared" si="17"/>
        <v>0.58073709940457996</v>
      </c>
      <c r="V55" s="22"/>
      <c r="W55" s="22"/>
    </row>
    <row r="56" spans="2:23" ht="15" customHeight="1" x14ac:dyDescent="0.3">
      <c r="B56" s="23" t="s">
        <v>63</v>
      </c>
      <c r="C56" s="44" t="s">
        <v>67</v>
      </c>
      <c r="D56" s="26">
        <v>4065.0729233164984</v>
      </c>
      <c r="E56" s="26">
        <v>4130.4916493929977</v>
      </c>
      <c r="F56" s="26">
        <v>4448.879215426</v>
      </c>
      <c r="G56" s="26">
        <v>6640.6171175649124</v>
      </c>
      <c r="H56" s="55">
        <v>6640.6171175649124</v>
      </c>
      <c r="I56" s="26">
        <v>7334.8202463259058</v>
      </c>
      <c r="J56" s="26">
        <v>7880.8376381449107</v>
      </c>
      <c r="K56" s="26">
        <v>8202.3229755449102</v>
      </c>
      <c r="L56" s="26">
        <v>8759.759063177913</v>
      </c>
      <c r="M56" s="55">
        <v>8759.759063177913</v>
      </c>
      <c r="N56" s="26">
        <v>9216.5196907009122</v>
      </c>
      <c r="O56" s="26">
        <v>9935.4276191959107</v>
      </c>
      <c r="P56" s="26">
        <v>10509.792077621889</v>
      </c>
      <c r="Q56" s="26">
        <v>11094.405917446908</v>
      </c>
      <c r="R56" s="55">
        <v>11094.405917446908</v>
      </c>
      <c r="S56" s="26"/>
      <c r="U56" s="49">
        <f t="shared" si="17"/>
        <v>0.29255134979470099</v>
      </c>
      <c r="V56" s="22"/>
      <c r="W56" s="22"/>
    </row>
    <row r="57" spans="2:23" ht="15" customHeight="1" x14ac:dyDescent="0.3">
      <c r="B57" s="23" t="s">
        <v>103</v>
      </c>
      <c r="C57" s="44" t="s">
        <v>75</v>
      </c>
      <c r="D57" s="26">
        <v>13546.484010815991</v>
      </c>
      <c r="E57" s="26">
        <v>16456.628852975373</v>
      </c>
      <c r="F57" s="26">
        <v>23089.175440805029</v>
      </c>
      <c r="G57" s="26">
        <v>25574.268942352897</v>
      </c>
      <c r="H57" s="55">
        <v>25574.268942352897</v>
      </c>
      <c r="I57" s="26">
        <v>29964.400168062992</v>
      </c>
      <c r="J57" s="26">
        <v>32402.338603367003</v>
      </c>
      <c r="K57" s="26">
        <v>34481.408274928996</v>
      </c>
      <c r="L57" s="26">
        <v>39226.463736062004</v>
      </c>
      <c r="M57" s="55">
        <v>39226.463736062004</v>
      </c>
      <c r="N57" s="26">
        <v>34751.705414426993</v>
      </c>
      <c r="O57" s="26">
        <v>38574.601166250141</v>
      </c>
      <c r="P57" s="26">
        <v>39699.007210804179</v>
      </c>
      <c r="Q57" s="26">
        <v>36151.025896948071</v>
      </c>
      <c r="R57" s="55">
        <v>36151.025896948071</v>
      </c>
      <c r="S57" s="26"/>
      <c r="U57" s="49">
        <f t="shared" si="17"/>
        <v>0.18893660724310934</v>
      </c>
      <c r="V57" s="22"/>
      <c r="W57" s="22"/>
    </row>
    <row r="58" spans="2:23" ht="15" customHeight="1" x14ac:dyDescent="0.3">
      <c r="B58" s="23" t="s">
        <v>111</v>
      </c>
      <c r="C58" s="44" t="s">
        <v>69</v>
      </c>
      <c r="D58" s="26">
        <v>0</v>
      </c>
      <c r="E58" s="26">
        <v>0</v>
      </c>
      <c r="F58" s="26">
        <v>0</v>
      </c>
      <c r="G58" s="26">
        <v>0</v>
      </c>
      <c r="H58" s="55">
        <v>0</v>
      </c>
      <c r="I58" s="26">
        <v>0</v>
      </c>
      <c r="J58" s="26">
        <v>0</v>
      </c>
      <c r="K58" s="26">
        <v>0</v>
      </c>
      <c r="L58" s="26">
        <v>0</v>
      </c>
      <c r="M58" s="55">
        <v>0</v>
      </c>
      <c r="N58" s="26">
        <v>0</v>
      </c>
      <c r="O58" s="26">
        <v>0</v>
      </c>
      <c r="P58" s="26">
        <v>0</v>
      </c>
      <c r="Q58" s="26">
        <v>0</v>
      </c>
      <c r="R58" s="55">
        <v>0</v>
      </c>
      <c r="S58" s="26"/>
      <c r="U58" s="49" t="e">
        <f t="shared" si="17"/>
        <v>#DIV/0!</v>
      </c>
      <c r="V58" s="22"/>
      <c r="W58" s="22"/>
    </row>
    <row r="60" spans="2:23" ht="15" customHeight="1" x14ac:dyDescent="0.3">
      <c r="B60" s="76">
        <v>4</v>
      </c>
      <c r="C60" s="39" t="s">
        <v>124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62"/>
      <c r="O60" s="62"/>
      <c r="P60" s="62"/>
      <c r="Q60" s="62"/>
      <c r="R60" s="40"/>
      <c r="S60" s="40"/>
      <c r="U60"/>
      <c r="V60"/>
      <c r="W60"/>
    </row>
    <row r="61" spans="2:23" ht="15" customHeight="1" x14ac:dyDescent="0.3">
      <c r="B61" s="23" t="s">
        <v>43</v>
      </c>
      <c r="C61" s="44" t="s">
        <v>64</v>
      </c>
      <c r="D61" s="49">
        <f>D53/D$52</f>
        <v>0.11017330960985185</v>
      </c>
      <c r="E61" s="49">
        <f t="shared" ref="E61:R61" si="18">E53/E$52</f>
        <v>0.12321701883094806</v>
      </c>
      <c r="F61" s="49">
        <f t="shared" si="18"/>
        <v>0.10830156246733905</v>
      </c>
      <c r="G61" s="49">
        <f t="shared" si="18"/>
        <v>0.10138612421497702</v>
      </c>
      <c r="H61" s="57">
        <f t="shared" si="18"/>
        <v>0.10138612421497702</v>
      </c>
      <c r="I61" s="49">
        <f t="shared" si="18"/>
        <v>9.3227402711761304E-2</v>
      </c>
      <c r="J61" s="49">
        <f t="shared" si="18"/>
        <v>0.10078159057260602</v>
      </c>
      <c r="K61" s="49">
        <f t="shared" si="18"/>
        <v>9.5854447306912449E-2</v>
      </c>
      <c r="L61" s="49">
        <f t="shared" si="18"/>
        <v>9.1628335056541263E-2</v>
      </c>
      <c r="M61" s="57">
        <f t="shared" si="18"/>
        <v>9.1628335056541263E-2</v>
      </c>
      <c r="N61" s="49">
        <f t="shared" si="18"/>
        <v>9.6892355366277202E-2</v>
      </c>
      <c r="O61" s="49">
        <f t="shared" si="18"/>
        <v>9.2362363213092685E-2</v>
      </c>
      <c r="P61" s="49">
        <f t="shared" si="18"/>
        <v>9.1201229472723827E-2</v>
      </c>
      <c r="Q61" s="49">
        <f t="shared" si="18"/>
        <v>9.5264202856380459E-2</v>
      </c>
      <c r="R61" s="57">
        <f t="shared" si="18"/>
        <v>9.5264202856380459E-2</v>
      </c>
      <c r="S61" s="49"/>
      <c r="U61"/>
      <c r="V61"/>
      <c r="W61"/>
    </row>
    <row r="62" spans="2:23" ht="15" customHeight="1" x14ac:dyDescent="0.3">
      <c r="B62" s="23" t="s">
        <v>44</v>
      </c>
      <c r="C62" s="44" t="s">
        <v>74</v>
      </c>
      <c r="D62" s="49">
        <f t="shared" ref="D62:R62" si="19">D54/D$52</f>
        <v>0</v>
      </c>
      <c r="E62" s="49">
        <f t="shared" si="19"/>
        <v>0</v>
      </c>
      <c r="F62" s="49">
        <f t="shared" si="19"/>
        <v>0</v>
      </c>
      <c r="G62" s="49">
        <f t="shared" si="19"/>
        <v>0</v>
      </c>
      <c r="H62" s="57">
        <f t="shared" si="19"/>
        <v>0</v>
      </c>
      <c r="I62" s="49">
        <f t="shared" si="19"/>
        <v>0</v>
      </c>
      <c r="J62" s="49">
        <f t="shared" si="19"/>
        <v>0</v>
      </c>
      <c r="K62" s="49">
        <f t="shared" si="19"/>
        <v>0</v>
      </c>
      <c r="L62" s="49">
        <f t="shared" si="19"/>
        <v>0</v>
      </c>
      <c r="M62" s="57">
        <f t="shared" si="19"/>
        <v>0</v>
      </c>
      <c r="N62" s="49">
        <f t="shared" si="19"/>
        <v>0</v>
      </c>
      <c r="O62" s="49">
        <f t="shared" si="19"/>
        <v>0</v>
      </c>
      <c r="P62" s="49">
        <f t="shared" si="19"/>
        <v>0</v>
      </c>
      <c r="Q62" s="49">
        <f t="shared" si="19"/>
        <v>0</v>
      </c>
      <c r="R62" s="57">
        <f t="shared" si="19"/>
        <v>0</v>
      </c>
      <c r="S62" s="49"/>
      <c r="U62"/>
      <c r="V62"/>
      <c r="W62"/>
    </row>
    <row r="63" spans="2:23" ht="15" customHeight="1" x14ac:dyDescent="0.3">
      <c r="B63" s="23" t="s">
        <v>62</v>
      </c>
      <c r="C63" s="44" t="s">
        <v>66</v>
      </c>
      <c r="D63" s="49">
        <f t="shared" ref="D63:R63" si="20">D55/D$52</f>
        <v>3.0284443126103063E-2</v>
      </c>
      <c r="E63" s="49">
        <f t="shared" si="20"/>
        <v>2.7667885375328799E-2</v>
      </c>
      <c r="F63" s="49">
        <f t="shared" si="20"/>
        <v>2.3259189870742422E-2</v>
      </c>
      <c r="G63" s="49">
        <f t="shared" si="20"/>
        <v>2.6864843123900108E-2</v>
      </c>
      <c r="H63" s="57">
        <f t="shared" si="20"/>
        <v>2.6864843123900108E-2</v>
      </c>
      <c r="I63" s="49">
        <f t="shared" si="20"/>
        <v>2.9708126873266114E-2</v>
      </c>
      <c r="J63" s="49">
        <f t="shared" si="20"/>
        <v>3.2001391805078827E-2</v>
      </c>
      <c r="K63" s="49">
        <f t="shared" si="20"/>
        <v>3.6990773965823155E-2</v>
      </c>
      <c r="L63" s="49">
        <f t="shared" si="20"/>
        <v>3.7998092827122396E-2</v>
      </c>
      <c r="M63" s="57">
        <f t="shared" si="20"/>
        <v>3.7998092827122396E-2</v>
      </c>
      <c r="N63" s="49">
        <f t="shared" si="20"/>
        <v>4.4992175019121991E-2</v>
      </c>
      <c r="O63" s="49">
        <f t="shared" si="20"/>
        <v>4.3423851722969031E-2</v>
      </c>
      <c r="P63" s="49">
        <f t="shared" si="20"/>
        <v>3.9654202316310977E-2</v>
      </c>
      <c r="Q63" s="49">
        <f t="shared" si="20"/>
        <v>4.5134236406517522E-2</v>
      </c>
      <c r="R63" s="57">
        <f t="shared" si="20"/>
        <v>4.5134236406517522E-2</v>
      </c>
      <c r="S63" s="49"/>
      <c r="U63"/>
      <c r="V63"/>
      <c r="W63"/>
    </row>
    <row r="64" spans="2:23" ht="15" customHeight="1" x14ac:dyDescent="0.3">
      <c r="B64" s="23" t="s">
        <v>63</v>
      </c>
      <c r="C64" s="44" t="s">
        <v>67</v>
      </c>
      <c r="D64" s="49">
        <f t="shared" ref="D64:R64" si="21">D56/D$52</f>
        <v>0.19839824093166109</v>
      </c>
      <c r="E64" s="49">
        <f t="shared" si="21"/>
        <v>0.17036198977637634</v>
      </c>
      <c r="F64" s="49">
        <f t="shared" si="21"/>
        <v>0.14029971858992918</v>
      </c>
      <c r="G64" s="49">
        <f t="shared" si="21"/>
        <v>0.17969802959237521</v>
      </c>
      <c r="H64" s="57">
        <f t="shared" si="21"/>
        <v>0.17969802959237521</v>
      </c>
      <c r="I64" s="49">
        <f t="shared" si="21"/>
        <v>0.17247304805467603</v>
      </c>
      <c r="J64" s="49">
        <f t="shared" si="21"/>
        <v>0.16965882908396027</v>
      </c>
      <c r="K64" s="49">
        <f t="shared" si="21"/>
        <v>0.1666368744374763</v>
      </c>
      <c r="L64" s="49">
        <f t="shared" si="21"/>
        <v>0.15888441185700863</v>
      </c>
      <c r="M64" s="57">
        <f t="shared" si="21"/>
        <v>0.15888441185700863</v>
      </c>
      <c r="N64" s="49">
        <f t="shared" si="21"/>
        <v>0.17987621978572069</v>
      </c>
      <c r="O64" s="49">
        <f t="shared" si="21"/>
        <v>0.17700120416317208</v>
      </c>
      <c r="P64" s="49">
        <f t="shared" si="21"/>
        <v>0.18193083337480556</v>
      </c>
      <c r="Q64" s="49">
        <f t="shared" si="21"/>
        <v>0.20185588904243207</v>
      </c>
      <c r="R64" s="57">
        <f t="shared" si="21"/>
        <v>0.20185588904243207</v>
      </c>
      <c r="S64" s="49"/>
      <c r="U64"/>
      <c r="V64"/>
      <c r="W64"/>
    </row>
    <row r="65" spans="2:23" ht="15" customHeight="1" x14ac:dyDescent="0.3">
      <c r="B65" s="23" t="s">
        <v>103</v>
      </c>
      <c r="C65" s="44" t="s">
        <v>75</v>
      </c>
      <c r="D65" s="49">
        <f t="shared" ref="D65:R65" si="22">D57/D$52</f>
        <v>0.66114400633238402</v>
      </c>
      <c r="E65" s="49">
        <f t="shared" si="22"/>
        <v>0.67875310601734673</v>
      </c>
      <c r="F65" s="49">
        <f t="shared" si="22"/>
        <v>0.72813952907198942</v>
      </c>
      <c r="G65" s="49">
        <f t="shared" si="22"/>
        <v>0.69205100306874767</v>
      </c>
      <c r="H65" s="57">
        <f t="shared" si="22"/>
        <v>0.69205100306874767</v>
      </c>
      <c r="I65" s="49">
        <f t="shared" si="22"/>
        <v>0.70459142236029659</v>
      </c>
      <c r="J65" s="49">
        <f t="shared" si="22"/>
        <v>0.69755818853835483</v>
      </c>
      <c r="K65" s="49">
        <f t="shared" si="22"/>
        <v>0.70051790428978811</v>
      </c>
      <c r="L65" s="49">
        <f t="shared" si="22"/>
        <v>0.71148916025932774</v>
      </c>
      <c r="M65" s="57">
        <f t="shared" si="22"/>
        <v>0.71148916025932774</v>
      </c>
      <c r="N65" s="49">
        <f t="shared" si="22"/>
        <v>0.67823924982888018</v>
      </c>
      <c r="O65" s="49">
        <f t="shared" si="22"/>
        <v>0.6872125809007662</v>
      </c>
      <c r="P65" s="49">
        <f t="shared" si="22"/>
        <v>0.68721373483615966</v>
      </c>
      <c r="Q65" s="49">
        <f t="shared" si="22"/>
        <v>0.65774567169467002</v>
      </c>
      <c r="R65" s="57">
        <f t="shared" si="22"/>
        <v>0.65774567169467002</v>
      </c>
      <c r="S65" s="49"/>
      <c r="U65"/>
      <c r="V65"/>
      <c r="W65"/>
    </row>
    <row r="66" spans="2:23" ht="15" customHeight="1" x14ac:dyDescent="0.3">
      <c r="B66" s="23" t="s">
        <v>111</v>
      </c>
      <c r="C66" s="44" t="s">
        <v>69</v>
      </c>
      <c r="D66" s="49">
        <f t="shared" ref="D66:R66" si="23">D58/D$52</f>
        <v>0</v>
      </c>
      <c r="E66" s="49">
        <f t="shared" si="23"/>
        <v>0</v>
      </c>
      <c r="F66" s="49">
        <f t="shared" si="23"/>
        <v>0</v>
      </c>
      <c r="G66" s="49">
        <f t="shared" si="23"/>
        <v>0</v>
      </c>
      <c r="H66" s="57">
        <f t="shared" si="23"/>
        <v>0</v>
      </c>
      <c r="I66" s="49">
        <f t="shared" si="23"/>
        <v>0</v>
      </c>
      <c r="J66" s="49">
        <f t="shared" si="23"/>
        <v>0</v>
      </c>
      <c r="K66" s="49">
        <f t="shared" si="23"/>
        <v>0</v>
      </c>
      <c r="L66" s="49">
        <f t="shared" si="23"/>
        <v>0</v>
      </c>
      <c r="M66" s="57">
        <f t="shared" si="23"/>
        <v>0</v>
      </c>
      <c r="N66" s="49">
        <f t="shared" si="23"/>
        <v>0</v>
      </c>
      <c r="O66" s="49">
        <f t="shared" si="23"/>
        <v>0</v>
      </c>
      <c r="P66" s="49">
        <f t="shared" si="23"/>
        <v>0</v>
      </c>
      <c r="Q66" s="49">
        <f t="shared" si="23"/>
        <v>0</v>
      </c>
      <c r="R66" s="57">
        <f t="shared" si="23"/>
        <v>0</v>
      </c>
      <c r="S66" s="49"/>
      <c r="U66"/>
      <c r="V66"/>
      <c r="W66"/>
    </row>
    <row r="67" spans="2:23" ht="15" customHeight="1" x14ac:dyDescent="0.3">
      <c r="B67" s="69"/>
      <c r="C67" s="70"/>
      <c r="D67" s="86"/>
      <c r="E67" s="86"/>
      <c r="F67" s="86"/>
      <c r="G67" s="86"/>
      <c r="H67" s="87"/>
      <c r="I67" s="86"/>
      <c r="J67" s="86"/>
      <c r="K67" s="86"/>
      <c r="L67" s="86"/>
      <c r="M67" s="87"/>
      <c r="N67" s="86"/>
      <c r="O67" s="86"/>
      <c r="P67" s="86"/>
      <c r="Q67" s="86"/>
      <c r="R67" s="87"/>
      <c r="S67" s="86"/>
      <c r="U67"/>
      <c r="V67"/>
      <c r="W67"/>
    </row>
    <row r="68" spans="2:23" ht="15" customHeight="1" x14ac:dyDescent="0.3">
      <c r="B68" s="76"/>
      <c r="C68" s="39" t="s">
        <v>125</v>
      </c>
      <c r="D68" s="62">
        <f t="shared" ref="D68:R68" si="24">SUM(D69:D77)</f>
        <v>0</v>
      </c>
      <c r="E68" s="62">
        <f t="shared" si="24"/>
        <v>0</v>
      </c>
      <c r="F68" s="62">
        <f t="shared" si="24"/>
        <v>0</v>
      </c>
      <c r="G68" s="62">
        <f t="shared" si="24"/>
        <v>0</v>
      </c>
      <c r="H68" s="40">
        <f t="shared" si="24"/>
        <v>0</v>
      </c>
      <c r="I68" s="40">
        <f t="shared" si="24"/>
        <v>0</v>
      </c>
      <c r="J68" s="40">
        <f t="shared" si="24"/>
        <v>0</v>
      </c>
      <c r="K68" s="40">
        <f t="shared" si="24"/>
        <v>0</v>
      </c>
      <c r="L68" s="40">
        <f t="shared" si="24"/>
        <v>0</v>
      </c>
      <c r="M68" s="40">
        <f t="shared" si="24"/>
        <v>0</v>
      </c>
      <c r="N68" s="62">
        <f t="shared" si="24"/>
        <v>0</v>
      </c>
      <c r="O68" s="62">
        <f t="shared" si="24"/>
        <v>0</v>
      </c>
      <c r="P68" s="62">
        <f t="shared" si="24"/>
        <v>0</v>
      </c>
      <c r="Q68" s="62">
        <f t="shared" si="24"/>
        <v>0</v>
      </c>
      <c r="R68" s="40">
        <f t="shared" si="24"/>
        <v>0</v>
      </c>
      <c r="S68" s="40"/>
      <c r="U68" s="75"/>
      <c r="V68" s="20"/>
      <c r="W68" s="20"/>
    </row>
    <row r="69" spans="2:23" ht="15" customHeight="1" x14ac:dyDescent="0.3">
      <c r="B69" s="23" t="s">
        <v>43</v>
      </c>
      <c r="C69" s="44" t="s">
        <v>114</v>
      </c>
      <c r="D69" s="26"/>
      <c r="E69" s="26"/>
      <c r="F69" s="26"/>
      <c r="G69" s="26"/>
      <c r="H69" s="55"/>
      <c r="I69" s="26"/>
      <c r="J69" s="26"/>
      <c r="K69" s="26"/>
      <c r="L69" s="26"/>
      <c r="M69" s="55"/>
      <c r="N69" s="26"/>
      <c r="O69" s="26"/>
      <c r="P69" s="26"/>
      <c r="Q69" s="26"/>
      <c r="R69" s="55"/>
      <c r="S69" s="26"/>
      <c r="U69" s="49"/>
      <c r="V69" s="22"/>
      <c r="W69" s="22"/>
    </row>
    <row r="70" spans="2:23" ht="15" customHeight="1" x14ac:dyDescent="0.3">
      <c r="B70" s="23" t="s">
        <v>44</v>
      </c>
      <c r="C70" s="44" t="s">
        <v>113</v>
      </c>
      <c r="D70" s="26"/>
      <c r="E70" s="26"/>
      <c r="F70" s="26"/>
      <c r="G70" s="26"/>
      <c r="H70" s="55"/>
      <c r="I70" s="26"/>
      <c r="J70" s="26"/>
      <c r="K70" s="26"/>
      <c r="L70" s="26"/>
      <c r="M70" s="55"/>
      <c r="N70" s="26"/>
      <c r="O70" s="26"/>
      <c r="P70" s="26"/>
      <c r="Q70" s="26"/>
      <c r="R70" s="55"/>
      <c r="S70" s="26"/>
      <c r="U70" s="49"/>
      <c r="V70" s="22"/>
      <c r="W70" s="22"/>
    </row>
    <row r="71" spans="2:23" ht="15" customHeight="1" x14ac:dyDescent="0.3">
      <c r="B71" s="23" t="s">
        <v>62</v>
      </c>
      <c r="C71" s="44" t="s">
        <v>115</v>
      </c>
      <c r="D71" s="26"/>
      <c r="E71" s="26"/>
      <c r="F71" s="26"/>
      <c r="G71" s="26"/>
      <c r="H71" s="55"/>
      <c r="I71" s="26"/>
      <c r="J71" s="26"/>
      <c r="K71" s="26"/>
      <c r="L71" s="26"/>
      <c r="M71" s="55"/>
      <c r="N71" s="26"/>
      <c r="O71" s="26"/>
      <c r="P71" s="26"/>
      <c r="Q71" s="26"/>
      <c r="R71" s="55"/>
      <c r="S71" s="26"/>
      <c r="U71" s="49"/>
      <c r="V71" s="22"/>
      <c r="W71" s="22"/>
    </row>
    <row r="72" spans="2:23" ht="15" customHeight="1" x14ac:dyDescent="0.3">
      <c r="B72" s="69"/>
      <c r="C72" s="70"/>
      <c r="D72" s="86"/>
      <c r="E72" s="86"/>
      <c r="F72" s="86"/>
      <c r="G72" s="86"/>
      <c r="H72" s="87"/>
      <c r="I72" s="86"/>
      <c r="J72" s="86"/>
      <c r="K72" s="86"/>
      <c r="L72" s="86"/>
      <c r="M72" s="87"/>
      <c r="N72" s="86"/>
      <c r="O72" s="86"/>
      <c r="P72" s="86"/>
      <c r="Q72" s="86"/>
      <c r="R72" s="87"/>
      <c r="S72" s="86"/>
      <c r="U72"/>
      <c r="V72"/>
      <c r="W72"/>
    </row>
    <row r="73" spans="2:23" ht="15" customHeight="1" x14ac:dyDescent="0.3">
      <c r="B73" s="76"/>
      <c r="C73" s="39" t="s">
        <v>126</v>
      </c>
      <c r="D73" s="62">
        <f t="shared" ref="D73:R73" si="25">SUM(D74:D77)</f>
        <v>0</v>
      </c>
      <c r="E73" s="62">
        <f t="shared" si="25"/>
        <v>0</v>
      </c>
      <c r="F73" s="62">
        <f t="shared" si="25"/>
        <v>0</v>
      </c>
      <c r="G73" s="62">
        <f t="shared" si="25"/>
        <v>0</v>
      </c>
      <c r="H73" s="40">
        <f t="shared" si="25"/>
        <v>0</v>
      </c>
      <c r="I73" s="40">
        <f t="shared" si="25"/>
        <v>0</v>
      </c>
      <c r="J73" s="40">
        <f t="shared" si="25"/>
        <v>0</v>
      </c>
      <c r="K73" s="40">
        <f t="shared" si="25"/>
        <v>0</v>
      </c>
      <c r="L73" s="40">
        <f t="shared" si="25"/>
        <v>0</v>
      </c>
      <c r="M73" s="40">
        <f t="shared" si="25"/>
        <v>0</v>
      </c>
      <c r="N73" s="62">
        <f t="shared" si="25"/>
        <v>0</v>
      </c>
      <c r="O73" s="62">
        <f t="shared" si="25"/>
        <v>0</v>
      </c>
      <c r="P73" s="62">
        <f t="shared" si="25"/>
        <v>0</v>
      </c>
      <c r="Q73" s="62">
        <f t="shared" si="25"/>
        <v>0</v>
      </c>
      <c r="R73" s="40">
        <f t="shared" si="25"/>
        <v>0</v>
      </c>
      <c r="S73" s="40"/>
      <c r="U73" s="75"/>
      <c r="V73" s="20"/>
      <c r="W73" s="20"/>
    </row>
    <row r="74" spans="2:23" ht="15" customHeight="1" x14ac:dyDescent="0.3">
      <c r="B74" s="23" t="s">
        <v>43</v>
      </c>
      <c r="C74" s="44" t="s">
        <v>120</v>
      </c>
      <c r="D74" s="26"/>
      <c r="E74" s="26"/>
      <c r="F74" s="26"/>
      <c r="G74" s="26"/>
      <c r="H74" s="55"/>
      <c r="I74" s="26"/>
      <c r="J74" s="26"/>
      <c r="K74" s="26"/>
      <c r="L74" s="26"/>
      <c r="M74" s="55"/>
      <c r="N74" s="26"/>
      <c r="O74" s="26"/>
      <c r="P74" s="26"/>
      <c r="Q74" s="26"/>
      <c r="R74" s="55"/>
      <c r="S74" s="26"/>
      <c r="U74" s="49"/>
      <c r="V74" s="22"/>
      <c r="W74" s="22"/>
    </row>
    <row r="75" spans="2:23" ht="15" customHeight="1" x14ac:dyDescent="0.3">
      <c r="B75" s="23" t="s">
        <v>44</v>
      </c>
      <c r="C75" s="44" t="s">
        <v>121</v>
      </c>
      <c r="D75" s="26"/>
      <c r="E75" s="26"/>
      <c r="F75" s="26"/>
      <c r="G75" s="26"/>
      <c r="H75" s="55"/>
      <c r="I75" s="26"/>
      <c r="J75" s="26"/>
      <c r="K75" s="26"/>
      <c r="L75" s="26"/>
      <c r="M75" s="55"/>
      <c r="N75" s="26"/>
      <c r="O75" s="26"/>
      <c r="P75" s="26"/>
      <c r="Q75" s="26"/>
      <c r="R75" s="55"/>
      <c r="S75" s="26"/>
      <c r="U75" s="49"/>
      <c r="V75" s="22"/>
      <c r="W75" s="22"/>
    </row>
    <row r="76" spans="2:23" ht="15" customHeight="1" x14ac:dyDescent="0.3">
      <c r="B76" s="23" t="s">
        <v>62</v>
      </c>
      <c r="C76" s="44" t="s">
        <v>122</v>
      </c>
      <c r="D76" s="26"/>
      <c r="E76" s="26"/>
      <c r="F76" s="26"/>
      <c r="G76" s="26"/>
      <c r="H76" s="55"/>
      <c r="I76" s="26"/>
      <c r="J76" s="26"/>
      <c r="K76" s="26"/>
      <c r="L76" s="26"/>
      <c r="M76" s="55"/>
      <c r="N76" s="26"/>
      <c r="O76" s="26"/>
      <c r="P76" s="26"/>
      <c r="Q76" s="26"/>
      <c r="R76" s="55"/>
      <c r="S76" s="26"/>
      <c r="U76" s="49"/>
      <c r="V76" s="22"/>
      <c r="W76" s="22"/>
    </row>
    <row r="77" spans="2:23" ht="15" customHeight="1" x14ac:dyDescent="0.3">
      <c r="B77" s="69"/>
      <c r="C77" s="70"/>
      <c r="D77" s="86"/>
      <c r="E77" s="86"/>
      <c r="F77" s="86"/>
      <c r="G77" s="86"/>
      <c r="H77" s="87"/>
      <c r="I77" s="86"/>
      <c r="J77" s="86"/>
      <c r="K77" s="86"/>
      <c r="L77" s="86"/>
      <c r="M77" s="87"/>
      <c r="N77" s="86"/>
      <c r="O77" s="86"/>
      <c r="P77" s="86"/>
      <c r="Q77" s="86"/>
      <c r="R77" s="87"/>
      <c r="S77" s="86"/>
      <c r="U77"/>
      <c r="V77"/>
      <c r="W77"/>
    </row>
    <row r="78" spans="2:23" ht="15" customHeight="1" x14ac:dyDescent="0.3">
      <c r="B78" s="38">
        <v>5</v>
      </c>
      <c r="C78" s="39" t="s">
        <v>77</v>
      </c>
      <c r="D78" s="62">
        <v>136.56650418500999</v>
      </c>
      <c r="E78" s="62">
        <v>982.54024397800276</v>
      </c>
      <c r="F78" s="62">
        <v>-537.55076754197989</v>
      </c>
      <c r="G78" s="62">
        <v>3287.17252575155</v>
      </c>
      <c r="H78" s="40">
        <v>3868.7285063725831</v>
      </c>
      <c r="I78" s="40">
        <v>778.21832571422192</v>
      </c>
      <c r="J78" s="40">
        <v>806.79368087797297</v>
      </c>
      <c r="K78" s="40">
        <v>1698.0250304689971</v>
      </c>
      <c r="L78" s="40">
        <v>1506.841361309396</v>
      </c>
      <c r="M78" s="40">
        <v>4789.878398370588</v>
      </c>
      <c r="N78" s="62">
        <v>1443.8955798899481</v>
      </c>
      <c r="O78" s="62">
        <v>762.77908446592812</v>
      </c>
      <c r="P78" s="62">
        <v>369.04075356986152</v>
      </c>
      <c r="Q78" s="62">
        <v>1183.3560722679354</v>
      </c>
      <c r="R78" s="40">
        <v>3759.0714901936731</v>
      </c>
      <c r="S78" s="40">
        <v>2210.1112665520309</v>
      </c>
      <c r="U78" s="75">
        <f t="shared" ref="U78" si="26">(R78/H78)^(1/2)-1</f>
        <v>-1.4274104483902983E-2</v>
      </c>
      <c r="V78" s="20"/>
      <c r="W78" s="20"/>
    </row>
    <row r="80" spans="2:23" ht="15" customHeight="1" x14ac:dyDescent="0.3">
      <c r="B80" s="38">
        <v>6</v>
      </c>
      <c r="C80" s="39" t="s">
        <v>179</v>
      </c>
      <c r="D80" s="62">
        <v>20062.398267548419</v>
      </c>
      <c r="E80" s="62">
        <v>22390.278576898421</v>
      </c>
      <c r="F80" s="62">
        <v>26371.059453853857</v>
      </c>
      <c r="G80" s="62">
        <v>34607.696943919349</v>
      </c>
      <c r="H80" s="40">
        <v>25857.858310555013</v>
      </c>
      <c r="I80" s="40">
        <v>39599.593039096755</v>
      </c>
      <c r="J80" s="40">
        <v>45149.701686978216</v>
      </c>
      <c r="K80" s="40">
        <v>47059.187478021304</v>
      </c>
      <c r="L80" s="40">
        <v>52702.787995512823</v>
      </c>
      <c r="M80" s="40">
        <v>46127.817549902269</v>
      </c>
      <c r="N80" s="62">
        <v>54058.182018405998</v>
      </c>
      <c r="O80" s="62">
        <v>55091.569657800501</v>
      </c>
      <c r="P80" s="62">
        <v>57044.690691297626</v>
      </c>
      <c r="Q80" s="62">
        <v>55184.362420814745</v>
      </c>
      <c r="R80" s="40">
        <v>55344.701197079718</v>
      </c>
      <c r="S80" s="40">
        <v>58892.135110792187</v>
      </c>
      <c r="U80" s="75">
        <f t="shared" ref="U80:U86" si="27">(R80/H80)^(1/2)-1</f>
        <v>0.46299131458678477</v>
      </c>
      <c r="V80" s="20"/>
      <c r="W80" s="20"/>
    </row>
    <row r="81" spans="2:23" ht="15" customHeight="1" x14ac:dyDescent="0.3">
      <c r="B81" s="23" t="s">
        <v>43</v>
      </c>
      <c r="C81" s="44" t="s">
        <v>64</v>
      </c>
      <c r="D81" s="26">
        <v>2162.2203124773969</v>
      </c>
      <c r="E81" s="26">
        <v>2851.1340849576895</v>
      </c>
      <c r="F81" s="26">
        <v>3157.4382971108703</v>
      </c>
      <c r="G81" s="26">
        <v>3506.2919570184899</v>
      </c>
      <c r="H81" s="55">
        <v>2919.271162891112</v>
      </c>
      <c r="I81" s="26">
        <v>3795.4337842391506</v>
      </c>
      <c r="J81" s="26">
        <v>4946.8491834095785</v>
      </c>
      <c r="K81" s="26">
        <v>4654.4877533638855</v>
      </c>
      <c r="L81" s="26">
        <v>4881.0803219754471</v>
      </c>
      <c r="M81" s="55">
        <v>4569.4627607470147</v>
      </c>
      <c r="N81" s="26">
        <v>5035.9008275906399</v>
      </c>
      <c r="O81" s="26">
        <v>5240.2117787916068</v>
      </c>
      <c r="P81" s="26">
        <v>5253.2156483650333</v>
      </c>
      <c r="Q81" s="26">
        <v>5246.1798502504125</v>
      </c>
      <c r="R81" s="55">
        <v>5193.8770262494227</v>
      </c>
      <c r="S81" s="26">
        <v>5568.381439976356</v>
      </c>
      <c r="U81" s="49">
        <f t="shared" si="27"/>
        <v>0.33385497439112055</v>
      </c>
      <c r="V81" s="22"/>
      <c r="W81" s="22"/>
    </row>
    <row r="82" spans="2:23" ht="15" customHeight="1" x14ac:dyDescent="0.3">
      <c r="B82" s="23" t="s">
        <v>44</v>
      </c>
      <c r="C82" s="44" t="s">
        <v>74</v>
      </c>
      <c r="D82" s="26">
        <v>0</v>
      </c>
      <c r="E82" s="26">
        <v>0</v>
      </c>
      <c r="F82" s="26">
        <v>0</v>
      </c>
      <c r="G82" s="26">
        <v>0</v>
      </c>
      <c r="H82" s="55">
        <v>0</v>
      </c>
      <c r="I82" s="26">
        <v>0</v>
      </c>
      <c r="J82" s="26">
        <v>0</v>
      </c>
      <c r="K82" s="26">
        <v>0</v>
      </c>
      <c r="L82" s="26">
        <v>0</v>
      </c>
      <c r="M82" s="55">
        <v>0</v>
      </c>
      <c r="N82" s="26">
        <v>0</v>
      </c>
      <c r="O82" s="26">
        <v>0</v>
      </c>
      <c r="P82" s="26">
        <v>0</v>
      </c>
      <c r="Q82" s="26">
        <v>0</v>
      </c>
      <c r="R82" s="55">
        <v>0</v>
      </c>
      <c r="S82" s="26"/>
      <c r="U82" s="49" t="e">
        <f t="shared" si="27"/>
        <v>#DIV/0!</v>
      </c>
      <c r="V82" s="22"/>
      <c r="W82" s="22"/>
    </row>
    <row r="83" spans="2:23" ht="15" customHeight="1" x14ac:dyDescent="0.3">
      <c r="B83" s="23" t="s">
        <v>62</v>
      </c>
      <c r="C83" s="44" t="s">
        <v>66</v>
      </c>
      <c r="D83" s="26">
        <v>376.86521888707171</v>
      </c>
      <c r="E83" s="26">
        <v>659.42859112588678</v>
      </c>
      <c r="F83" s="26">
        <v>726.14774696842721</v>
      </c>
      <c r="G83" s="26">
        <v>847.87937844653482</v>
      </c>
      <c r="H83" s="55">
        <v>652.58023385698016</v>
      </c>
      <c r="I83" s="26">
        <v>1092.9412068656245</v>
      </c>
      <c r="J83" s="26">
        <v>1379.9481176949002</v>
      </c>
      <c r="K83" s="26">
        <v>1683.0150103315161</v>
      </c>
      <c r="L83" s="26">
        <v>1970.6138448761385</v>
      </c>
      <c r="M83" s="55">
        <v>1531.629544942045</v>
      </c>
      <c r="N83" s="26">
        <v>2258.8365910631114</v>
      </c>
      <c r="O83" s="26">
        <v>2414.5495453826256</v>
      </c>
      <c r="P83" s="26">
        <v>2507.7208783665574</v>
      </c>
      <c r="Q83" s="26">
        <v>2413.614487195588</v>
      </c>
      <c r="R83" s="55">
        <v>2398.6803755019705</v>
      </c>
      <c r="S83" s="26">
        <v>2805.5847530812462</v>
      </c>
      <c r="U83" s="49">
        <f t="shared" si="27"/>
        <v>0.91720800391087454</v>
      </c>
      <c r="V83" s="22"/>
      <c r="W83" s="22"/>
    </row>
    <row r="84" spans="2:23" ht="15" customHeight="1" x14ac:dyDescent="0.3">
      <c r="B84" s="23" t="s">
        <v>63</v>
      </c>
      <c r="C84" s="44" t="s">
        <v>67</v>
      </c>
      <c r="D84" s="26">
        <v>4001.7060813399034</v>
      </c>
      <c r="E84" s="26">
        <v>4211.6361394515807</v>
      </c>
      <c r="F84" s="26">
        <v>4212.1328798818322</v>
      </c>
      <c r="G84" s="26">
        <v>6129.4263739784537</v>
      </c>
      <c r="H84" s="55">
        <v>4638.7253686629429</v>
      </c>
      <c r="I84" s="26">
        <v>7008.9539252947243</v>
      </c>
      <c r="J84" s="26">
        <v>7523.9963620080771</v>
      </c>
      <c r="K84" s="26">
        <v>8022.6154750789065</v>
      </c>
      <c r="L84" s="26">
        <v>8483.9128896770781</v>
      </c>
      <c r="M84" s="55">
        <v>7759.869663014696</v>
      </c>
      <c r="N84" s="26">
        <v>9011.598276652745</v>
      </c>
      <c r="O84" s="26">
        <v>9628.7500686207459</v>
      </c>
      <c r="P84" s="26">
        <v>10254.889965604571</v>
      </c>
      <c r="Q84" s="26">
        <v>10763.81904903507</v>
      </c>
      <c r="R84" s="55">
        <v>9914.7643399782828</v>
      </c>
      <c r="S84" s="26">
        <v>11582.452318299907</v>
      </c>
      <c r="U84" s="49">
        <f t="shared" si="27"/>
        <v>0.46198146746437962</v>
      </c>
      <c r="V84" s="22"/>
      <c r="W84" s="22"/>
    </row>
    <row r="85" spans="2:23" ht="15" customHeight="1" x14ac:dyDescent="0.3">
      <c r="B85" s="23" t="s">
        <v>103</v>
      </c>
      <c r="C85" s="44" t="s">
        <v>75</v>
      </c>
      <c r="D85" s="26">
        <v>13521.606654844045</v>
      </c>
      <c r="E85" s="26">
        <v>14668.079761363266</v>
      </c>
      <c r="F85" s="26">
        <v>18275.340529892728</v>
      </c>
      <c r="G85" s="26">
        <v>24124.099234475874</v>
      </c>
      <c r="H85" s="55">
        <v>17647.281545143978</v>
      </c>
      <c r="I85" s="26">
        <v>27702.264122697252</v>
      </c>
      <c r="J85" s="26">
        <v>31298.908023865661</v>
      </c>
      <c r="K85" s="26">
        <v>32699.069239246997</v>
      </c>
      <c r="L85" s="26">
        <v>37367.180938984158</v>
      </c>
      <c r="M85" s="55">
        <v>32266.855581198513</v>
      </c>
      <c r="N85" s="26">
        <v>37751.846323099497</v>
      </c>
      <c r="O85" s="26">
        <v>37808.058265005522</v>
      </c>
      <c r="P85" s="26">
        <v>39028.86419896147</v>
      </c>
      <c r="Q85" s="26">
        <v>36760.749034333676</v>
      </c>
      <c r="R85" s="55">
        <v>37837.379455350041</v>
      </c>
      <c r="S85" s="26">
        <v>38935.71659943468</v>
      </c>
      <c r="U85" s="49">
        <f t="shared" si="27"/>
        <v>0.46427152837008645</v>
      </c>
      <c r="V85" s="22"/>
      <c r="W85" s="22"/>
    </row>
    <row r="86" spans="2:23" ht="15" customHeight="1" x14ac:dyDescent="0.3">
      <c r="B86" s="23" t="s">
        <v>111</v>
      </c>
      <c r="C86" s="44" t="s">
        <v>69</v>
      </c>
      <c r="D86" s="26">
        <v>0</v>
      </c>
      <c r="E86" s="26">
        <v>0</v>
      </c>
      <c r="F86" s="26">
        <v>0</v>
      </c>
      <c r="G86" s="26">
        <v>0</v>
      </c>
      <c r="H86" s="55">
        <v>0</v>
      </c>
      <c r="I86" s="26">
        <v>0</v>
      </c>
      <c r="J86" s="26">
        <v>0</v>
      </c>
      <c r="K86" s="26">
        <v>0</v>
      </c>
      <c r="L86" s="26">
        <v>0</v>
      </c>
      <c r="M86" s="55">
        <v>0</v>
      </c>
      <c r="N86" s="26">
        <v>0</v>
      </c>
      <c r="O86" s="26">
        <v>0</v>
      </c>
      <c r="P86" s="26">
        <v>0</v>
      </c>
      <c r="Q86" s="26">
        <v>0</v>
      </c>
      <c r="R86" s="55">
        <v>0</v>
      </c>
      <c r="S86" s="26"/>
      <c r="U86" s="49" t="e">
        <f t="shared" si="27"/>
        <v>#DIV/0!</v>
      </c>
      <c r="V86" s="22"/>
      <c r="W86" s="22"/>
    </row>
    <row r="87" spans="2:23" ht="15" customHeight="1" x14ac:dyDescent="0.3"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</row>
    <row r="88" spans="2:23" ht="15" customHeight="1" x14ac:dyDescent="0.3">
      <c r="B88" s="38">
        <v>7</v>
      </c>
      <c r="C88" s="39" t="s">
        <v>127</v>
      </c>
      <c r="D88" s="80">
        <f>IF(ISERROR(D16/(D80)),"",(D16/(D80)))*4</f>
        <v>1.0218482391565368E-2</v>
      </c>
      <c r="E88" s="80">
        <f>IF(ISERROR(E16/(E80)),"",(E16/(E80)))*4</f>
        <v>1.0896994896126277E-2</v>
      </c>
      <c r="F88" s="80">
        <f>IF(ISERROR(F16/(F80)),"",(F16/(F80)))*4</f>
        <v>1.0962654311152793E-2</v>
      </c>
      <c r="G88" s="80">
        <f>IF(ISERROR(G16/(G80)),"",(G16/(G80)))*4</f>
        <v>1.0409516048290237E-2</v>
      </c>
      <c r="H88" s="81">
        <f>IF(ISERROR(H16/(H80)),"",(H16/(H80)))</f>
        <v>1.0619017504825972E-2</v>
      </c>
      <c r="I88" s="80">
        <f t="shared" ref="I88:Q88" si="28">IF(ISERROR(I16/(I80)),"",(I16/(I80)))*4</f>
        <v>9.6472179372626317E-3</v>
      </c>
      <c r="J88" s="80">
        <f t="shared" si="28"/>
        <v>9.7059946767301623E-3</v>
      </c>
      <c r="K88" s="80">
        <f t="shared" si="28"/>
        <v>8.5335544343535467E-3</v>
      </c>
      <c r="L88" s="80">
        <f t="shared" si="28"/>
        <v>7.8502669822555025E-3</v>
      </c>
      <c r="M88" s="81">
        <f>IF(ISERROR(M16/(M80)),"",(M16/(M80)))</f>
        <v>8.8642919274772563E-3</v>
      </c>
      <c r="N88" s="80">
        <f t="shared" si="28"/>
        <v>9.1241080790862728E-3</v>
      </c>
      <c r="O88" s="80">
        <f t="shared" si="28"/>
        <v>9.6959204984853383E-3</v>
      </c>
      <c r="P88" s="80">
        <f t="shared" si="28"/>
        <v>1.0177962514343619E-2</v>
      </c>
      <c r="Q88" s="80">
        <f t="shared" si="28"/>
        <v>1.2493302066447156E-2</v>
      </c>
      <c r="R88" s="81">
        <f>IF(ISERROR(R16/(R80)),"",(R16/(R80)))</f>
        <v>1.0377821894902411E-2</v>
      </c>
      <c r="S88" s="40"/>
      <c r="U88"/>
      <c r="V88"/>
      <c r="W88"/>
    </row>
    <row r="90" spans="2:23" ht="15" customHeight="1" x14ac:dyDescent="0.3">
      <c r="B90" s="76">
        <v>8</v>
      </c>
      <c r="C90" s="39" t="s">
        <v>97</v>
      </c>
      <c r="D90" s="62"/>
      <c r="E90" s="62"/>
      <c r="F90" s="62"/>
      <c r="G90" s="62"/>
      <c r="H90" s="40"/>
      <c r="I90" s="40"/>
      <c r="J90" s="40"/>
      <c r="K90" s="40"/>
      <c r="L90" s="40"/>
      <c r="M90" s="40"/>
      <c r="N90" s="62"/>
      <c r="O90" s="62"/>
      <c r="P90" s="62"/>
      <c r="Q90" s="62"/>
      <c r="R90" s="40"/>
      <c r="S90" s="40"/>
      <c r="U90"/>
      <c r="V90"/>
      <c r="W90"/>
    </row>
    <row r="91" spans="2:23" ht="15" customHeight="1" x14ac:dyDescent="0.3">
      <c r="B91" s="23" t="s">
        <v>43</v>
      </c>
      <c r="C91" s="44" t="s">
        <v>98</v>
      </c>
      <c r="D91" s="26">
        <v>0</v>
      </c>
      <c r="E91" s="26">
        <v>20489.460512488746</v>
      </c>
      <c r="F91" s="26">
        <v>24245.382757121108</v>
      </c>
      <c r="G91" s="26">
        <v>31709.822800352678</v>
      </c>
      <c r="H91" s="55">
        <v>0</v>
      </c>
      <c r="I91" s="26">
        <v>36954.31236852405</v>
      </c>
      <c r="J91" s="26">
        <v>42527.341686457534</v>
      </c>
      <c r="K91" s="26">
        <v>46451.075462970628</v>
      </c>
      <c r="L91" s="26">
        <v>49222.726950788594</v>
      </c>
      <c r="M91" s="55">
        <v>36954.31236852405</v>
      </c>
      <c r="N91" s="26">
        <v>55132.890582917636</v>
      </c>
      <c r="O91" s="26">
        <v>51238.111083724361</v>
      </c>
      <c r="P91" s="26">
        <v>56131.970526180914</v>
      </c>
      <c r="Q91" s="26">
        <v>57768.051525087489</v>
      </c>
      <c r="R91" s="55">
        <v>55132.890582917636</v>
      </c>
      <c r="S91" s="55">
        <v>54962.007993312611</v>
      </c>
      <c r="U91"/>
      <c r="V91"/>
      <c r="W91"/>
    </row>
    <row r="92" spans="2:23" ht="15" customHeight="1" x14ac:dyDescent="0.3">
      <c r="B92" s="23" t="s">
        <v>44</v>
      </c>
      <c r="C92" s="44" t="s">
        <v>99</v>
      </c>
      <c r="D92" s="26">
        <v>0</v>
      </c>
      <c r="E92" s="26">
        <v>0</v>
      </c>
      <c r="F92" s="26">
        <v>0</v>
      </c>
      <c r="G92" s="26">
        <v>0</v>
      </c>
      <c r="H92" s="55">
        <v>0</v>
      </c>
      <c r="I92" s="26">
        <v>778.21832571422192</v>
      </c>
      <c r="J92" s="26">
        <v>806.79368087797297</v>
      </c>
      <c r="K92" s="26">
        <v>1698.0250304689971</v>
      </c>
      <c r="L92" s="26">
        <v>1506.841361309396</v>
      </c>
      <c r="M92" s="55">
        <v>4789.878398370588</v>
      </c>
      <c r="N92" s="26">
        <v>1443.8955798899481</v>
      </c>
      <c r="O92" s="26">
        <v>762.77908446592812</v>
      </c>
      <c r="P92" s="26">
        <v>369.04075356986152</v>
      </c>
      <c r="Q92" s="26">
        <v>1183.3560722679354</v>
      </c>
      <c r="R92" s="55">
        <v>3759.0714901936731</v>
      </c>
      <c r="S92" s="55">
        <v>2210.1112665520309</v>
      </c>
      <c r="U92"/>
      <c r="V92"/>
      <c r="W92"/>
    </row>
    <row r="93" spans="2:23" ht="15" customHeight="1" x14ac:dyDescent="0.3">
      <c r="B93" s="23" t="s">
        <v>62</v>
      </c>
      <c r="C93" s="44" t="s">
        <v>100</v>
      </c>
      <c r="D93" s="26">
        <v>620.51190157697056</v>
      </c>
      <c r="E93" s="26">
        <v>50.306569430000195</v>
      </c>
      <c r="F93" s="26">
        <v>66.726318275999915</v>
      </c>
      <c r="G93" s="26">
        <v>255.22701525100001</v>
      </c>
      <c r="H93" s="55">
        <v>992.77180453397068</v>
      </c>
      <c r="I93" s="26">
        <v>270.63585787200009</v>
      </c>
      <c r="J93" s="26">
        <v>223.09188714599964</v>
      </c>
      <c r="K93" s="26">
        <v>334.28757339200024</v>
      </c>
      <c r="L93" s="26">
        <v>274.15808996800001</v>
      </c>
      <c r="M93" s="55">
        <v>1102.173408378</v>
      </c>
      <c r="N93" s="26">
        <v>210.36933887000032</v>
      </c>
      <c r="O93" s="26">
        <v>132.15211846099965</v>
      </c>
      <c r="P93" s="26">
        <v>-146.72016170500001</v>
      </c>
      <c r="Q93" s="26">
        <v>189.92196164500001</v>
      </c>
      <c r="R93" s="55">
        <v>385.72325727099997</v>
      </c>
      <c r="S93" s="55">
        <v>575.08406987900025</v>
      </c>
      <c r="U93"/>
      <c r="V93"/>
      <c r="W93"/>
    </row>
    <row r="94" spans="2:23" ht="15" customHeight="1" x14ac:dyDescent="0.3">
      <c r="B94" s="23" t="s">
        <v>63</v>
      </c>
      <c r="C94" s="44" t="s">
        <v>101</v>
      </c>
      <c r="D94" s="26">
        <v>0</v>
      </c>
      <c r="E94" s="26">
        <v>0</v>
      </c>
      <c r="F94" s="26">
        <v>0</v>
      </c>
      <c r="G94" s="26">
        <v>0</v>
      </c>
      <c r="H94" s="55">
        <v>0</v>
      </c>
      <c r="I94" s="26">
        <v>4524.175134347257</v>
      </c>
      <c r="J94" s="26">
        <v>2893.8482084891193</v>
      </c>
      <c r="K94" s="26">
        <v>739.33888395696363</v>
      </c>
      <c r="L94" s="26">
        <v>4129.1641808516561</v>
      </c>
      <c r="M94" s="55">
        <v>12286.526407644997</v>
      </c>
      <c r="N94" s="26">
        <v>-5549.0444179532205</v>
      </c>
      <c r="O94" s="26">
        <v>3998.9282395296223</v>
      </c>
      <c r="P94" s="26">
        <v>1413.7604070417146</v>
      </c>
      <c r="Q94" s="26">
        <v>-4179.3215656878137</v>
      </c>
      <c r="R94" s="55">
        <v>-4315.6773370696974</v>
      </c>
      <c r="S94" s="55">
        <v>4268.0819687192961</v>
      </c>
      <c r="U94"/>
      <c r="V94"/>
      <c r="W94"/>
    </row>
    <row r="95" spans="2:23" ht="15" customHeight="1" x14ac:dyDescent="0.3">
      <c r="B95" s="23" t="s">
        <v>103</v>
      </c>
      <c r="C95" s="44" t="s">
        <v>102</v>
      </c>
      <c r="D95" s="26">
        <v>20489.460512488746</v>
      </c>
      <c r="E95" s="26">
        <v>24245.382757121108</v>
      </c>
      <c r="F95" s="26">
        <v>31709.822800352678</v>
      </c>
      <c r="G95" s="26">
        <v>36954.31236852405</v>
      </c>
      <c r="H95" s="55">
        <v>36954.31236852405</v>
      </c>
      <c r="I95" s="26">
        <v>42527.341686457534</v>
      </c>
      <c r="J95" s="26">
        <v>46451.075462970628</v>
      </c>
      <c r="K95" s="26">
        <v>49222.726950788594</v>
      </c>
      <c r="L95" s="26">
        <v>55132.890582917644</v>
      </c>
      <c r="M95" s="55">
        <v>55132.890582917636</v>
      </c>
      <c r="N95" s="26">
        <v>51238.111083724361</v>
      </c>
      <c r="O95" s="26">
        <v>56131.970526180914</v>
      </c>
      <c r="P95" s="26">
        <v>57768.051525087489</v>
      </c>
      <c r="Q95" s="26">
        <v>54962.007993312604</v>
      </c>
      <c r="R95" s="55">
        <v>54962.007993312611</v>
      </c>
      <c r="S95" s="55">
        <v>62015.285298462943</v>
      </c>
      <c r="U95"/>
      <c r="V95"/>
      <c r="W95"/>
    </row>
    <row r="97" spans="2:23" ht="15" customHeight="1" x14ac:dyDescent="0.3">
      <c r="B97" s="38">
        <v>9</v>
      </c>
      <c r="C97" s="39" t="s">
        <v>107</v>
      </c>
      <c r="D97" s="62"/>
      <c r="E97" s="62"/>
      <c r="F97" s="62"/>
      <c r="G97" s="62"/>
      <c r="H97" s="40"/>
      <c r="I97" s="40"/>
      <c r="J97" s="40"/>
      <c r="K97" s="40"/>
      <c r="L97" s="40"/>
      <c r="M97" s="40"/>
      <c r="N97" s="62"/>
      <c r="O97" s="62"/>
      <c r="P97" s="62"/>
      <c r="Q97" s="62"/>
      <c r="R97" s="40"/>
      <c r="S97" s="40"/>
      <c r="U97" s="20"/>
      <c r="V97" s="20"/>
      <c r="W97" s="20"/>
    </row>
    <row r="98" spans="2:23" ht="15" customHeight="1" x14ac:dyDescent="0.3">
      <c r="B98" s="23" t="s">
        <v>43</v>
      </c>
      <c r="C98" s="44" t="s">
        <v>128</v>
      </c>
      <c r="D98" s="26">
        <v>649532</v>
      </c>
      <c r="E98" s="26">
        <v>670907</v>
      </c>
      <c r="F98" s="26">
        <v>686994</v>
      </c>
      <c r="G98" s="26">
        <v>711003</v>
      </c>
      <c r="H98" s="55">
        <v>711003</v>
      </c>
      <c r="I98" s="26">
        <v>728401</v>
      </c>
      <c r="J98" s="26">
        <v>749945</v>
      </c>
      <c r="K98" s="26">
        <v>780781</v>
      </c>
      <c r="L98" s="26">
        <v>853704</v>
      </c>
      <c r="M98" s="55">
        <v>853704</v>
      </c>
      <c r="N98" s="26">
        <v>924807</v>
      </c>
      <c r="O98" s="26">
        <v>987837</v>
      </c>
      <c r="P98" s="127">
        <v>1035556</v>
      </c>
      <c r="Q98" s="127">
        <v>1087564</v>
      </c>
      <c r="R98" s="128">
        <v>1087564</v>
      </c>
      <c r="S98" s="128">
        <v>1100518</v>
      </c>
      <c r="U98" s="22"/>
      <c r="V98" s="22"/>
      <c r="W98" s="22"/>
    </row>
    <row r="99" spans="2:23" ht="15" customHeight="1" x14ac:dyDescent="0.3">
      <c r="B99" s="23"/>
      <c r="C99" s="44" t="s">
        <v>198</v>
      </c>
      <c r="D99" s="26"/>
      <c r="E99" s="26"/>
      <c r="F99" s="26"/>
      <c r="G99" s="26"/>
      <c r="H99" s="55"/>
      <c r="I99" s="26"/>
      <c r="J99" s="26"/>
      <c r="K99" s="26"/>
      <c r="L99" s="26"/>
      <c r="M99" s="55"/>
      <c r="N99" s="26"/>
      <c r="O99" s="26"/>
      <c r="P99" s="127"/>
      <c r="Q99" s="127"/>
      <c r="R99" s="128"/>
      <c r="S99" s="128"/>
      <c r="U99" s="22"/>
      <c r="V99" s="22"/>
      <c r="W99" s="22"/>
    </row>
    <row r="100" spans="2:23" ht="15" customHeight="1" x14ac:dyDescent="0.3">
      <c r="B100" s="82" t="s">
        <v>44</v>
      </c>
      <c r="C100" s="44" t="s">
        <v>129</v>
      </c>
      <c r="D100" s="26">
        <v>666</v>
      </c>
      <c r="E100" s="26">
        <v>616</v>
      </c>
      <c r="F100" s="26">
        <v>616</v>
      </c>
      <c r="G100" s="26">
        <v>670</v>
      </c>
      <c r="H100" s="55">
        <v>670</v>
      </c>
      <c r="I100" s="26">
        <v>679</v>
      </c>
      <c r="J100" s="26">
        <v>750</v>
      </c>
      <c r="K100" s="26">
        <v>746</v>
      </c>
      <c r="L100" s="26">
        <v>872</v>
      </c>
      <c r="M100" s="55">
        <v>872</v>
      </c>
      <c r="N100" s="26">
        <v>981</v>
      </c>
      <c r="O100" s="26">
        <v>976</v>
      </c>
      <c r="P100" s="26">
        <v>928</v>
      </c>
      <c r="Q100" s="26">
        <v>889</v>
      </c>
      <c r="R100" s="55">
        <v>889</v>
      </c>
      <c r="S100" s="55">
        <v>821</v>
      </c>
      <c r="U100" s="22"/>
      <c r="V100" s="22"/>
      <c r="W100" s="22"/>
    </row>
    <row r="101" spans="2:23" ht="15" customHeight="1" x14ac:dyDescent="0.3">
      <c r="B101" s="33" t="s">
        <v>62</v>
      </c>
      <c r="C101" s="44" t="s">
        <v>130</v>
      </c>
      <c r="D101" s="49"/>
      <c r="E101" s="49"/>
      <c r="F101" s="49"/>
      <c r="G101" s="49"/>
      <c r="H101" s="57"/>
      <c r="I101" s="49"/>
      <c r="J101" s="49"/>
      <c r="K101" s="49"/>
      <c r="L101" s="49"/>
      <c r="M101" s="57"/>
      <c r="N101" s="49"/>
      <c r="O101" s="49"/>
      <c r="P101" s="49"/>
      <c r="Q101" s="49"/>
      <c r="R101" s="57"/>
      <c r="S101" s="57"/>
      <c r="U101" s="22"/>
      <c r="V101" s="22"/>
      <c r="W101" s="22"/>
    </row>
    <row r="102" spans="2:23" ht="15" customHeight="1" x14ac:dyDescent="0.3">
      <c r="B102" s="33" t="s">
        <v>63</v>
      </c>
      <c r="C102" s="44" t="s">
        <v>96</v>
      </c>
      <c r="D102" s="26">
        <v>42</v>
      </c>
      <c r="E102" s="26">
        <v>42</v>
      </c>
      <c r="F102" s="26">
        <v>59</v>
      </c>
      <c r="G102" s="26">
        <v>61</v>
      </c>
      <c r="H102" s="55">
        <v>52</v>
      </c>
      <c r="I102" s="26">
        <v>70</v>
      </c>
      <c r="J102" s="26">
        <v>72</v>
      </c>
      <c r="K102" s="26">
        <v>73</v>
      </c>
      <c r="L102" s="26">
        <v>77</v>
      </c>
      <c r="M102" s="55">
        <v>73</v>
      </c>
      <c r="N102" s="26">
        <v>71.333333333333329</v>
      </c>
      <c r="O102" s="26">
        <v>76</v>
      </c>
      <c r="P102" s="26">
        <v>82</v>
      </c>
      <c r="Q102" s="26">
        <v>81</v>
      </c>
      <c r="R102" s="55">
        <v>78</v>
      </c>
      <c r="S102" s="26">
        <v>76</v>
      </c>
      <c r="U102" s="22"/>
      <c r="V102" s="22"/>
      <c r="W102" s="22"/>
    </row>
    <row r="103" spans="2:23" ht="15" customHeight="1" x14ac:dyDescent="0.3">
      <c r="B103" s="82" t="s">
        <v>103</v>
      </c>
      <c r="C103" s="44" t="s">
        <v>131</v>
      </c>
      <c r="D103" s="26"/>
      <c r="E103" s="26"/>
      <c r="F103" s="26"/>
      <c r="G103" s="26"/>
      <c r="H103" s="55"/>
      <c r="I103" s="26"/>
      <c r="J103" s="26"/>
      <c r="K103" s="26"/>
      <c r="L103" s="26"/>
      <c r="M103" s="55"/>
      <c r="N103" s="26"/>
      <c r="O103" s="26"/>
      <c r="P103" s="26"/>
      <c r="Q103" s="26"/>
      <c r="R103" s="55"/>
      <c r="S103" s="26"/>
      <c r="U103" s="22"/>
      <c r="V103" s="22"/>
      <c r="W103" s="22"/>
    </row>
  </sheetData>
  <hyperlinks>
    <hyperlink ref="A1" location="INDEX!A1" display="INDEX" xr:uid="{2D13CB43-E945-483C-A1A7-F09F76541B44}"/>
  </hyperlinks>
  <pageMargins left="0.35433070866141736" right="0.15748031496062992" top="0.27559055118110237" bottom="0.31496062992125984" header="0.15748031496062992" footer="0.15748031496062992"/>
  <pageSetup paperSize="9" orientation="landscape" r:id="rId1"/>
  <rowBreaks count="3" manualBreakCount="3">
    <brk id="31" max="20" man="1"/>
    <brk id="59" max="20" man="1"/>
    <brk id="88" max="2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5A017-E012-4016-8A33-62959AD0CE44}">
  <dimension ref="A1:W71"/>
  <sheetViews>
    <sheetView showGridLines="0" zoomScale="143" zoomScaleNormal="100" workbookViewId="0"/>
  </sheetViews>
  <sheetFormatPr defaultRowHeight="15" customHeight="1" outlineLevelCol="1" x14ac:dyDescent="0.3"/>
  <cols>
    <col min="1" max="1" width="2.88671875" style="1" customWidth="1"/>
    <col min="2" max="2" width="6.77734375" style="1" bestFit="1" customWidth="1"/>
    <col min="3" max="3" width="50.5546875" style="1" bestFit="1" customWidth="1"/>
    <col min="4" max="7" width="8.6640625" style="1" hidden="1" customWidth="1" outlineLevel="1"/>
    <col min="8" max="8" width="8.6640625" style="53" customWidth="1" collapsed="1"/>
    <col min="9" max="12" width="8.6640625" style="1" hidden="1" customWidth="1" outlineLevel="1"/>
    <col min="13" max="13" width="8.6640625" style="53" customWidth="1" collapsed="1"/>
    <col min="14" max="17" width="8.6640625" style="1" customWidth="1"/>
    <col min="18" max="18" width="8.6640625" style="53" customWidth="1"/>
    <col min="19" max="19" width="8.6640625" style="1" customWidth="1"/>
    <col min="20" max="20" width="3.6640625" customWidth="1"/>
    <col min="21" max="23" width="8.6640625" style="1" customWidth="1"/>
    <col min="24" max="16384" width="8.88671875" style="1"/>
  </cols>
  <sheetData>
    <row r="1" spans="1:23" ht="15" customHeight="1" x14ac:dyDescent="0.3">
      <c r="A1" s="64" t="s">
        <v>15</v>
      </c>
    </row>
    <row r="2" spans="1:23" ht="15" customHeight="1" x14ac:dyDescent="0.3">
      <c r="A2" s="64"/>
    </row>
    <row r="3" spans="1:23" ht="15" customHeight="1" x14ac:dyDescent="0.3">
      <c r="B3" s="53"/>
    </row>
    <row r="4" spans="1:23" ht="15" customHeight="1" x14ac:dyDescent="0.3">
      <c r="U4" s="84" t="s">
        <v>109</v>
      </c>
      <c r="V4" s="85"/>
      <c r="W4" s="85"/>
    </row>
    <row r="5" spans="1:23" ht="25.2" customHeight="1" x14ac:dyDescent="0.3">
      <c r="B5" s="16" t="s">
        <v>0</v>
      </c>
      <c r="C5" s="17" t="s">
        <v>6</v>
      </c>
      <c r="D5" s="18" t="s">
        <v>36</v>
      </c>
      <c r="E5" s="18" t="s">
        <v>37</v>
      </c>
      <c r="F5" s="18" t="s">
        <v>38</v>
      </c>
      <c r="G5" s="18" t="s">
        <v>39</v>
      </c>
      <c r="H5" s="19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9" t="s">
        <v>29</v>
      </c>
      <c r="N5" s="60" t="s">
        <v>30</v>
      </c>
      <c r="O5" s="60" t="s">
        <v>31</v>
      </c>
      <c r="P5" s="60" t="s">
        <v>32</v>
      </c>
      <c r="Q5" s="60" t="s">
        <v>33</v>
      </c>
      <c r="R5" s="19" t="s">
        <v>34</v>
      </c>
      <c r="S5" s="19" t="s">
        <v>35</v>
      </c>
      <c r="U5" s="83" t="s">
        <v>40</v>
      </c>
      <c r="V5" s="83" t="s">
        <v>41</v>
      </c>
      <c r="W5" s="83" t="s">
        <v>42</v>
      </c>
    </row>
    <row r="6" spans="1:23" customFormat="1" ht="15" customHeight="1" x14ac:dyDescent="0.3">
      <c r="H6" s="54"/>
      <c r="M6" s="54"/>
      <c r="R6" s="54"/>
    </row>
    <row r="7" spans="1:23" ht="15" customHeight="1" x14ac:dyDescent="0.3">
      <c r="B7" s="43" t="s">
        <v>57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61"/>
      <c r="O7" s="61"/>
      <c r="P7" s="61"/>
      <c r="Q7" s="61"/>
      <c r="R7" s="42"/>
      <c r="S7" s="42"/>
      <c r="U7"/>
      <c r="V7"/>
      <c r="W7"/>
    </row>
    <row r="8" spans="1:23" customFormat="1" ht="15" customHeight="1" x14ac:dyDescent="0.3">
      <c r="H8" s="54"/>
      <c r="M8" s="54"/>
      <c r="R8" s="54"/>
    </row>
    <row r="9" spans="1:23" ht="15" customHeight="1" x14ac:dyDescent="0.3">
      <c r="B9" s="38">
        <v>1</v>
      </c>
      <c r="C9" s="39" t="s">
        <v>83</v>
      </c>
      <c r="D9" s="40">
        <v>0</v>
      </c>
      <c r="E9" s="40">
        <v>0</v>
      </c>
      <c r="F9" s="40">
        <v>-4.8723799000000012E-2</v>
      </c>
      <c r="G9" s="40">
        <v>0.322849673</v>
      </c>
      <c r="H9" s="40">
        <v>0.27412587399999999</v>
      </c>
      <c r="I9" s="40">
        <v>1.1235184600000001</v>
      </c>
      <c r="J9" s="40">
        <v>3.1253405359999999</v>
      </c>
      <c r="K9" s="40">
        <v>5.8069038500000003</v>
      </c>
      <c r="L9" s="40">
        <v>9.558630492999999</v>
      </c>
      <c r="M9" s="40">
        <v>19.614393338999999</v>
      </c>
      <c r="N9" s="62">
        <v>7.0427872270000007</v>
      </c>
      <c r="O9" s="62">
        <v>41.359100000000005</v>
      </c>
      <c r="P9" s="62">
        <v>10.482685148</v>
      </c>
      <c r="Q9" s="62">
        <v>9.277830680000001</v>
      </c>
      <c r="R9" s="40">
        <v>68.162403054999999</v>
      </c>
      <c r="S9" s="40">
        <v>12.837783969000002</v>
      </c>
      <c r="U9" s="75">
        <f>(R9/H9)^(1/2)-1</f>
        <v>14.768755953464353</v>
      </c>
      <c r="V9" s="75">
        <f>(S9/N9)-1</f>
        <v>0.8228271783909169</v>
      </c>
      <c r="W9" s="75">
        <f>(S9/Q9)-1</f>
        <v>0.38370535223003244</v>
      </c>
    </row>
    <row r="10" spans="1:23" ht="15" customHeight="1" x14ac:dyDescent="0.3">
      <c r="B10" s="23">
        <v>2</v>
      </c>
      <c r="C10" s="21" t="s">
        <v>23</v>
      </c>
      <c r="D10" s="26">
        <v>1.2533139964041671</v>
      </c>
      <c r="E10" s="26">
        <v>1.102224113237501</v>
      </c>
      <c r="F10" s="26">
        <v>2.732905603737501</v>
      </c>
      <c r="G10" s="26">
        <v>3.0750786369041672</v>
      </c>
      <c r="H10" s="55">
        <v>8.1635223502833369</v>
      </c>
      <c r="I10" s="26">
        <v>7.1776135469999991</v>
      </c>
      <c r="J10" s="26">
        <v>7.4072854500299981</v>
      </c>
      <c r="K10" s="26">
        <v>8.3281022538533325</v>
      </c>
      <c r="L10" s="26">
        <v>10.693652543581662</v>
      </c>
      <c r="M10" s="55">
        <v>33.606653794464989</v>
      </c>
      <c r="N10" s="26">
        <v>11.964353962963333</v>
      </c>
      <c r="O10" s="26">
        <v>12.326529392168574</v>
      </c>
      <c r="P10" s="26">
        <v>12.084606591716428</v>
      </c>
      <c r="Q10" s="26">
        <v>15.907312185429049</v>
      </c>
      <c r="R10" s="55">
        <v>52.282802132277382</v>
      </c>
      <c r="S10" s="26">
        <v>15.583233856112544</v>
      </c>
      <c r="U10" s="49">
        <f t="shared" ref="U10" si="0">(R10/H10)^(1/2)-1</f>
        <v>1.530699823907447</v>
      </c>
      <c r="V10" s="49">
        <f t="shared" ref="V10:V11" si="1">(S10/N10)-1</f>
        <v>0.30247181789771171</v>
      </c>
      <c r="W10" s="49">
        <f t="shared" ref="W10:W11" si="2">(S10/Q10)-1</f>
        <v>-2.0372915646513667E-2</v>
      </c>
    </row>
    <row r="11" spans="1:23" ht="15" customHeight="1" x14ac:dyDescent="0.3">
      <c r="B11" s="34">
        <v>3</v>
      </c>
      <c r="C11" s="35" t="s">
        <v>45</v>
      </c>
      <c r="D11" s="36">
        <v>-1.2533139964041671</v>
      </c>
      <c r="E11" s="36">
        <v>-1.102224113237501</v>
      </c>
      <c r="F11" s="36">
        <v>-2.7816294027375008</v>
      </c>
      <c r="G11" s="36">
        <v>-2.7522289639041673</v>
      </c>
      <c r="H11" s="36">
        <v>-7.8893964762833368</v>
      </c>
      <c r="I11" s="36">
        <v>-6.0539970869999982</v>
      </c>
      <c r="J11" s="36">
        <v>-4.2820074581199981</v>
      </c>
      <c r="K11" s="36">
        <v>-2.5214987366133323</v>
      </c>
      <c r="L11" s="36">
        <v>-1.1356151220816626</v>
      </c>
      <c r="M11" s="36">
        <v>-13.993118403814989</v>
      </c>
      <c r="N11" s="24">
        <v>-4.9220164138633322</v>
      </c>
      <c r="O11" s="24">
        <v>29.02278873783143</v>
      </c>
      <c r="P11" s="24">
        <v>-1.608525751916428</v>
      </c>
      <c r="Q11" s="24">
        <v>-6.667337282059048</v>
      </c>
      <c r="R11" s="36">
        <v>15.824909289992616</v>
      </c>
      <c r="S11" s="36">
        <v>-2.7907720235525422</v>
      </c>
      <c r="U11" s="75"/>
      <c r="V11" s="75">
        <f t="shared" si="1"/>
        <v>-0.43300229237512</v>
      </c>
      <c r="W11" s="75">
        <f t="shared" si="2"/>
        <v>-0.58142630176185128</v>
      </c>
    </row>
    <row r="12" spans="1:23" ht="15" customHeight="1" x14ac:dyDescent="0.3">
      <c r="B12" s="90">
        <v>4</v>
      </c>
      <c r="C12" s="35" t="s">
        <v>55</v>
      </c>
      <c r="D12" s="29" t="s">
        <v>132</v>
      </c>
      <c r="E12" s="29" t="s">
        <v>132</v>
      </c>
      <c r="F12" s="29">
        <v>-56.089747922519351</v>
      </c>
      <c r="G12" s="29">
        <v>9.5248002215079435</v>
      </c>
      <c r="H12" s="37">
        <v>29.780196342514305</v>
      </c>
      <c r="I12" s="37">
        <v>6.3885141210763896</v>
      </c>
      <c r="J12" s="37">
        <v>2.3700730735442641</v>
      </c>
      <c r="K12" s="37">
        <v>1.4341725761230457</v>
      </c>
      <c r="L12" s="37">
        <v>1.1187431663367324</v>
      </c>
      <c r="M12" s="37">
        <v>1.7133669756506655</v>
      </c>
      <c r="N12" s="29">
        <v>1.6988095163652643</v>
      </c>
      <c r="O12" s="29">
        <v>0.29803669306557862</v>
      </c>
      <c r="P12" s="29">
        <v>1.1528159456379419</v>
      </c>
      <c r="Q12" s="29">
        <v>1.7145508184062965</v>
      </c>
      <c r="R12" s="37">
        <v>0.76703284786028714</v>
      </c>
      <c r="S12" s="37">
        <v>1.2138569938349257</v>
      </c>
      <c r="U12"/>
      <c r="V12"/>
      <c r="W12"/>
    </row>
    <row r="14" spans="1:23" ht="15" customHeight="1" x14ac:dyDescent="0.3">
      <c r="B14" s="43" t="s">
        <v>58</v>
      </c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61"/>
      <c r="O14" s="61"/>
      <c r="P14" s="61"/>
      <c r="Q14" s="61"/>
      <c r="R14" s="42"/>
      <c r="S14" s="42"/>
      <c r="U14"/>
      <c r="V14"/>
      <c r="W14"/>
    </row>
    <row r="16" spans="1:23" ht="15" customHeight="1" x14ac:dyDescent="0.3">
      <c r="B16" s="38">
        <v>1</v>
      </c>
      <c r="C16" s="39" t="s">
        <v>139</v>
      </c>
      <c r="D16" s="62">
        <f t="shared" ref="D16:S16" si="3">D17+D22+D23</f>
        <v>0</v>
      </c>
      <c r="E16" s="62">
        <f t="shared" si="3"/>
        <v>0</v>
      </c>
      <c r="F16" s="62">
        <f t="shared" si="3"/>
        <v>-4.8723799000000012E-2</v>
      </c>
      <c r="G16" s="62">
        <f t="shared" si="3"/>
        <v>0.322849673</v>
      </c>
      <c r="H16" s="40">
        <f t="shared" si="3"/>
        <v>0.27412587399999999</v>
      </c>
      <c r="I16" s="40">
        <f t="shared" si="3"/>
        <v>1.1568089616943578</v>
      </c>
      <c r="J16" s="40">
        <f t="shared" si="3"/>
        <v>3.0920501611800821</v>
      </c>
      <c r="K16" s="40">
        <f t="shared" si="3"/>
        <v>5.8069038894098002</v>
      </c>
      <c r="L16" s="40">
        <f t="shared" si="3"/>
        <v>9.5586305082791529</v>
      </c>
      <c r="M16" s="40">
        <f t="shared" si="3"/>
        <v>19.614393520563393</v>
      </c>
      <c r="N16" s="62">
        <f t="shared" si="3"/>
        <v>7.0427872269999989</v>
      </c>
      <c r="O16" s="62">
        <f t="shared" si="3"/>
        <v>41.359100000000005</v>
      </c>
      <c r="P16" s="62">
        <f t="shared" si="3"/>
        <v>10.482685147999998</v>
      </c>
      <c r="Q16" s="62">
        <f t="shared" si="3"/>
        <v>9.277830680000001</v>
      </c>
      <c r="R16" s="40">
        <f t="shared" si="3"/>
        <v>68.162403054999999</v>
      </c>
      <c r="S16" s="40">
        <f t="shared" si="3"/>
        <v>12.891553827888764</v>
      </c>
      <c r="U16" s="75"/>
      <c r="V16" s="75"/>
      <c r="W16" s="75"/>
    </row>
    <row r="17" spans="2:23" ht="15" customHeight="1" x14ac:dyDescent="0.3">
      <c r="B17" s="23" t="s">
        <v>43</v>
      </c>
      <c r="C17" s="44" t="s">
        <v>199</v>
      </c>
      <c r="D17" s="26">
        <f>D18+D21</f>
        <v>0</v>
      </c>
      <c r="E17" s="26">
        <f t="shared" ref="E17:S17" si="4">E18+E21</f>
        <v>0</v>
      </c>
      <c r="F17" s="26">
        <f t="shared" si="4"/>
        <v>0</v>
      </c>
      <c r="G17" s="26">
        <f t="shared" si="4"/>
        <v>0</v>
      </c>
      <c r="H17" s="55">
        <f t="shared" si="4"/>
        <v>0</v>
      </c>
      <c r="I17" s="26">
        <f t="shared" si="4"/>
        <v>0.41076716269435765</v>
      </c>
      <c r="J17" s="26">
        <f t="shared" si="4"/>
        <v>1.6823368921800821</v>
      </c>
      <c r="K17" s="26">
        <f t="shared" si="4"/>
        <v>4.7254976534097999</v>
      </c>
      <c r="L17" s="26">
        <f t="shared" si="4"/>
        <v>6.2786919732791535</v>
      </c>
      <c r="M17" s="55">
        <f t="shared" si="4"/>
        <v>13.097293681563393</v>
      </c>
      <c r="N17" s="26">
        <f t="shared" si="4"/>
        <v>7.7893247999999993</v>
      </c>
      <c r="O17" s="26">
        <f t="shared" si="4"/>
        <v>8.6175999999999995</v>
      </c>
      <c r="P17" s="26">
        <f t="shared" si="4"/>
        <v>9.574762999999999</v>
      </c>
      <c r="Q17" s="26">
        <f t="shared" si="4"/>
        <v>9.994575600000001</v>
      </c>
      <c r="R17" s="55">
        <f t="shared" si="4"/>
        <v>35.976263399999993</v>
      </c>
      <c r="S17" s="26">
        <f t="shared" si="4"/>
        <v>10.416757558888765</v>
      </c>
      <c r="U17" s="49"/>
      <c r="V17" s="22"/>
      <c r="W17" s="22"/>
    </row>
    <row r="18" spans="2:23" ht="15" customHeight="1" x14ac:dyDescent="0.3">
      <c r="B18" s="46" t="s">
        <v>50</v>
      </c>
      <c r="C18" s="100" t="s">
        <v>133</v>
      </c>
      <c r="D18" s="91"/>
      <c r="E18" s="91"/>
      <c r="F18" s="91"/>
      <c r="G18" s="91"/>
      <c r="H18" s="92"/>
      <c r="I18" s="91">
        <v>0.28025097396999998</v>
      </c>
      <c r="J18" s="91">
        <v>1.4381108408822001</v>
      </c>
      <c r="K18" s="91">
        <v>4.4134229829135414</v>
      </c>
      <c r="L18" s="91">
        <v>5.9887472321824378</v>
      </c>
      <c r="M18" s="92">
        <v>12.12053202994818</v>
      </c>
      <c r="N18" s="91">
        <v>7.5002783587297301</v>
      </c>
      <c r="O18" s="91">
        <v>7.8537750888622462</v>
      </c>
      <c r="P18" s="91">
        <v>8.6611201535604714</v>
      </c>
      <c r="Q18" s="91">
        <v>8.7937789534905129</v>
      </c>
      <c r="R18" s="92">
        <v>32.808952554642957</v>
      </c>
      <c r="S18" s="91">
        <v>8.991118955618564</v>
      </c>
      <c r="U18" s="49"/>
      <c r="V18" s="22"/>
      <c r="W18" s="22"/>
    </row>
    <row r="19" spans="2:23" ht="15" customHeight="1" x14ac:dyDescent="0.3">
      <c r="B19" s="46"/>
      <c r="C19" s="101" t="s">
        <v>134</v>
      </c>
      <c r="D19" s="91"/>
      <c r="E19" s="91"/>
      <c r="F19" s="91"/>
      <c r="G19" s="91"/>
      <c r="H19" s="92"/>
      <c r="I19" s="91">
        <v>0.28025097396999998</v>
      </c>
      <c r="J19" s="91">
        <v>1.4381108408822001</v>
      </c>
      <c r="K19" s="91">
        <v>4.4134229829135414</v>
      </c>
      <c r="L19" s="91">
        <v>5.9887472321824378</v>
      </c>
      <c r="M19" s="92">
        <v>12.12053202994818</v>
      </c>
      <c r="N19" s="91">
        <v>7.5002783587297301</v>
      </c>
      <c r="O19" s="91">
        <v>7.8537750888622462</v>
      </c>
      <c r="P19" s="91">
        <v>8.6611201535604714</v>
      </c>
      <c r="Q19" s="91">
        <v>8.6305927721336975</v>
      </c>
      <c r="R19" s="92">
        <v>32.645766373286143</v>
      </c>
      <c r="S19" s="91">
        <v>8.5986711614013132</v>
      </c>
      <c r="U19" s="49"/>
      <c r="V19" s="22"/>
      <c r="W19" s="22"/>
    </row>
    <row r="20" spans="2:23" ht="15" customHeight="1" x14ac:dyDescent="0.3">
      <c r="B20" s="46"/>
      <c r="C20" s="101" t="s">
        <v>135</v>
      </c>
      <c r="D20" s="91"/>
      <c r="E20" s="91"/>
      <c r="F20" s="91"/>
      <c r="G20" s="91"/>
      <c r="H20" s="92"/>
      <c r="I20" s="91"/>
      <c r="J20" s="91"/>
      <c r="K20" s="91"/>
      <c r="L20" s="91"/>
      <c r="M20" s="92"/>
      <c r="N20" s="91">
        <v>0</v>
      </c>
      <c r="O20" s="91">
        <v>0</v>
      </c>
      <c r="P20" s="91">
        <v>0</v>
      </c>
      <c r="Q20" s="91">
        <v>0.16318618135681459</v>
      </c>
      <c r="R20" s="92">
        <v>0.16318618135681459</v>
      </c>
      <c r="S20" s="91">
        <v>0.39244779421725007</v>
      </c>
      <c r="U20" s="49"/>
      <c r="V20" s="22"/>
      <c r="W20" s="22"/>
    </row>
    <row r="21" spans="2:23" ht="15" customHeight="1" x14ac:dyDescent="0.3">
      <c r="B21" s="46" t="s">
        <v>51</v>
      </c>
      <c r="C21" s="100" t="s">
        <v>136</v>
      </c>
      <c r="D21" s="91"/>
      <c r="E21" s="91"/>
      <c r="F21" s="91"/>
      <c r="G21" s="91"/>
      <c r="H21" s="92"/>
      <c r="I21" s="91">
        <v>0.13051618872435769</v>
      </c>
      <c r="J21" s="91">
        <v>0.24422605129788197</v>
      </c>
      <c r="K21" s="91">
        <v>0.31207467049625803</v>
      </c>
      <c r="L21" s="91">
        <v>0.28994474109671592</v>
      </c>
      <c r="M21" s="92">
        <v>0.97676165161521356</v>
      </c>
      <c r="N21" s="91">
        <v>0.28904644127026879</v>
      </c>
      <c r="O21" s="91">
        <v>0.76382491113775308</v>
      </c>
      <c r="P21" s="91">
        <v>0.91364284643952798</v>
      </c>
      <c r="Q21" s="91">
        <v>1.2007966465094877</v>
      </c>
      <c r="R21" s="92">
        <v>3.1673108453570373</v>
      </c>
      <c r="S21" s="91">
        <v>1.4256386032702013</v>
      </c>
      <c r="U21" s="49"/>
      <c r="V21" s="22"/>
      <c r="W21" s="22"/>
    </row>
    <row r="22" spans="2:23" ht="15" customHeight="1" x14ac:dyDescent="0.3">
      <c r="B22" s="23" t="s">
        <v>44</v>
      </c>
      <c r="C22" s="44" t="s">
        <v>200</v>
      </c>
      <c r="D22" s="26">
        <v>0</v>
      </c>
      <c r="E22" s="26">
        <v>0</v>
      </c>
      <c r="F22" s="26">
        <v>0</v>
      </c>
      <c r="G22" s="26">
        <v>0</v>
      </c>
      <c r="H22" s="55">
        <v>0</v>
      </c>
      <c r="I22" s="26">
        <v>0</v>
      </c>
      <c r="J22" s="26">
        <v>0</v>
      </c>
      <c r="K22" s="26">
        <v>0</v>
      </c>
      <c r="L22" s="26">
        <v>0</v>
      </c>
      <c r="M22" s="55">
        <v>0</v>
      </c>
      <c r="N22" s="26">
        <v>0</v>
      </c>
      <c r="O22" s="26">
        <v>31.6</v>
      </c>
      <c r="P22" s="26">
        <v>0</v>
      </c>
      <c r="Q22" s="26">
        <v>-0.19198309999999896</v>
      </c>
      <c r="R22" s="55">
        <v>31.408016900000003</v>
      </c>
      <c r="S22" s="26">
        <v>0.42368279999999992</v>
      </c>
      <c r="U22" s="49"/>
      <c r="V22" s="22"/>
      <c r="W22" s="22"/>
    </row>
    <row r="23" spans="2:23" ht="15" customHeight="1" x14ac:dyDescent="0.3">
      <c r="B23" s="23" t="s">
        <v>62</v>
      </c>
      <c r="C23" s="44" t="s">
        <v>137</v>
      </c>
      <c r="D23" s="26">
        <v>0</v>
      </c>
      <c r="E23" s="26">
        <v>0</v>
      </c>
      <c r="F23" s="26">
        <v>-4.8723799000000012E-2</v>
      </c>
      <c r="G23" s="26">
        <v>0.322849673</v>
      </c>
      <c r="H23" s="55">
        <v>0.27412587399999999</v>
      </c>
      <c r="I23" s="26">
        <v>0.74604179900000012</v>
      </c>
      <c r="J23" s="26">
        <v>1.4097132689999998</v>
      </c>
      <c r="K23" s="26">
        <v>1.0814062360000003</v>
      </c>
      <c r="L23" s="26">
        <v>3.2799385349999994</v>
      </c>
      <c r="M23" s="55">
        <v>6.5170998390000001</v>
      </c>
      <c r="N23" s="26">
        <v>-0.74653757300000034</v>
      </c>
      <c r="O23" s="26">
        <v>1.1415000000000006</v>
      </c>
      <c r="P23" s="26">
        <v>0.90792214799999904</v>
      </c>
      <c r="Q23" s="26">
        <v>-0.52476182000000104</v>
      </c>
      <c r="R23" s="55">
        <v>0.77812275499999828</v>
      </c>
      <c r="S23" s="26">
        <v>2.0511134689999988</v>
      </c>
      <c r="U23" s="49"/>
      <c r="V23" s="22"/>
      <c r="W23" s="22"/>
    </row>
    <row r="25" spans="2:23" ht="15" customHeight="1" x14ac:dyDescent="0.3">
      <c r="B25" s="38">
        <v>2</v>
      </c>
      <c r="C25" s="39" t="s">
        <v>140</v>
      </c>
      <c r="D25" s="62">
        <f t="shared" ref="D25:L25" si="5">SUM(D26:D30)</f>
        <v>0</v>
      </c>
      <c r="E25" s="62">
        <f t="shared" si="5"/>
        <v>0</v>
      </c>
      <c r="F25" s="62">
        <f t="shared" si="5"/>
        <v>0</v>
      </c>
      <c r="G25" s="62">
        <f t="shared" si="5"/>
        <v>0</v>
      </c>
      <c r="H25" s="40">
        <f t="shared" si="5"/>
        <v>0</v>
      </c>
      <c r="I25" s="40">
        <f t="shared" si="5"/>
        <v>4352.1610721530005</v>
      </c>
      <c r="J25" s="40">
        <f t="shared" si="5"/>
        <v>7032.0994408886454</v>
      </c>
      <c r="K25" s="40">
        <f t="shared" si="5"/>
        <v>9155.8418653332756</v>
      </c>
      <c r="L25" s="40">
        <f t="shared" si="5"/>
        <v>11131.522137677435</v>
      </c>
      <c r="M25" s="40">
        <f>M26</f>
        <v>3856.0803670656269</v>
      </c>
      <c r="N25" s="62">
        <f t="shared" ref="N25:S25" si="6">N26</f>
        <v>4087.9154267025151</v>
      </c>
      <c r="O25" s="62">
        <f t="shared" si="6"/>
        <v>4403.4370257337741</v>
      </c>
      <c r="P25" s="62">
        <f t="shared" si="6"/>
        <v>5153.8151212800776</v>
      </c>
      <c r="Q25" s="62">
        <f t="shared" si="6"/>
        <v>5587.3466666610775</v>
      </c>
      <c r="R25" s="40">
        <f t="shared" si="6"/>
        <v>5587.3466666610775</v>
      </c>
      <c r="S25" s="40">
        <f t="shared" si="6"/>
        <v>5909.9539464696845</v>
      </c>
      <c r="U25" s="75" t="e">
        <f t="shared" ref="U25" si="7">(R25/H25)^(1/2)-1</f>
        <v>#DIV/0!</v>
      </c>
      <c r="V25" s="20"/>
      <c r="W25" s="20"/>
    </row>
    <row r="26" spans="2:23" ht="15" customHeight="1" x14ac:dyDescent="0.3">
      <c r="B26" s="23" t="s">
        <v>43</v>
      </c>
      <c r="C26" s="126" t="s">
        <v>138</v>
      </c>
      <c r="D26" s="26">
        <f>D27+D30</f>
        <v>0</v>
      </c>
      <c r="E26" s="26">
        <f t="shared" ref="E26" si="8">E27+E30</f>
        <v>0</v>
      </c>
      <c r="F26" s="26">
        <f t="shared" ref="F26" si="9">F27+F30</f>
        <v>0</v>
      </c>
      <c r="G26" s="26">
        <f t="shared" ref="G26" si="10">G27+G30</f>
        <v>0</v>
      </c>
      <c r="H26" s="55">
        <f t="shared" ref="H26" si="11">H27+H30</f>
        <v>0</v>
      </c>
      <c r="I26" s="26">
        <f t="shared" ref="I26" si="12">I27+I30</f>
        <v>1504.6739781039998</v>
      </c>
      <c r="J26" s="26">
        <f t="shared" ref="J26" si="13">J27+J30</f>
        <v>2433.6096006703228</v>
      </c>
      <c r="K26" s="26">
        <f t="shared" ref="K26" si="14">K27+K30</f>
        <v>3181.5037570871377</v>
      </c>
      <c r="L26" s="26">
        <f t="shared" ref="L26" si="15">L27+L30</f>
        <v>3856.0803670656269</v>
      </c>
      <c r="M26" s="55">
        <f t="shared" ref="M26" si="16">M27+M30</f>
        <v>3856.0803670656269</v>
      </c>
      <c r="N26" s="26">
        <f t="shared" ref="N26" si="17">N27+N30</f>
        <v>4087.9154267025151</v>
      </c>
      <c r="O26" s="26">
        <f t="shared" ref="O26" si="18">O27+O30</f>
        <v>4403.4370257337741</v>
      </c>
      <c r="P26" s="26">
        <f t="shared" ref="P26" si="19">P27+P30</f>
        <v>5153.8151212800776</v>
      </c>
      <c r="Q26" s="26">
        <f t="shared" ref="Q26" si="20">Q27+Q30</f>
        <v>5587.3466666610775</v>
      </c>
      <c r="R26" s="55">
        <f t="shared" ref="R26" si="21">R27+R30</f>
        <v>5587.3466666610775</v>
      </c>
      <c r="S26" s="26">
        <f t="shared" ref="S26" si="22">S27+S30</f>
        <v>5909.9539464696845</v>
      </c>
      <c r="U26" s="49"/>
      <c r="V26" s="22"/>
      <c r="W26" s="22"/>
    </row>
    <row r="27" spans="2:23" ht="15" customHeight="1" x14ac:dyDescent="0.3">
      <c r="B27" s="46" t="s">
        <v>50</v>
      </c>
      <c r="C27" s="100" t="s">
        <v>133</v>
      </c>
      <c r="D27" s="91"/>
      <c r="E27" s="91"/>
      <c r="F27" s="91"/>
      <c r="G27" s="91"/>
      <c r="H27" s="92"/>
      <c r="I27" s="91">
        <v>1342.8131159449999</v>
      </c>
      <c r="J27" s="91">
        <v>2164.8802395479997</v>
      </c>
      <c r="K27" s="91">
        <v>2792.8343511590001</v>
      </c>
      <c r="L27" s="91">
        <v>3419.3614035461796</v>
      </c>
      <c r="M27" s="92">
        <v>3419.3614035461796</v>
      </c>
      <c r="N27" s="91">
        <v>3607.2030234191798</v>
      </c>
      <c r="O27" s="91">
        <v>3829.1096903891798</v>
      </c>
      <c r="P27" s="91">
        <v>4398.3840329191798</v>
      </c>
      <c r="Q27" s="91">
        <v>4771.1422415241805</v>
      </c>
      <c r="R27" s="92">
        <v>4771.1422415241805</v>
      </c>
      <c r="S27" s="91">
        <v>4896.4562735651798</v>
      </c>
      <c r="U27" s="49"/>
      <c r="V27" s="22"/>
      <c r="W27" s="22"/>
    </row>
    <row r="28" spans="2:23" ht="15" customHeight="1" x14ac:dyDescent="0.3">
      <c r="B28" s="46"/>
      <c r="C28" s="101" t="s">
        <v>134</v>
      </c>
      <c r="D28" s="91"/>
      <c r="E28" s="91"/>
      <c r="F28" s="91"/>
      <c r="G28" s="91"/>
      <c r="H28" s="92"/>
      <c r="I28" s="91">
        <v>1342.8131159449999</v>
      </c>
      <c r="J28" s="91">
        <v>2164.8802395479997</v>
      </c>
      <c r="K28" s="91">
        <v>2792.8343511590001</v>
      </c>
      <c r="L28" s="91">
        <v>3419.3614035461796</v>
      </c>
      <c r="M28" s="92">
        <v>3419.3614035461796</v>
      </c>
      <c r="N28" s="91">
        <v>3607.2030234191798</v>
      </c>
      <c r="O28" s="91">
        <v>3736.1096903891798</v>
      </c>
      <c r="P28" s="91">
        <v>3792.8840329191798</v>
      </c>
      <c r="Q28" s="91">
        <v>3802.8394339421802</v>
      </c>
      <c r="R28" s="92">
        <v>3802.8394339421802</v>
      </c>
      <c r="S28" s="91">
        <v>3825.22123259918</v>
      </c>
      <c r="U28" s="49"/>
      <c r="V28" s="22"/>
      <c r="W28" s="22"/>
    </row>
    <row r="29" spans="2:23" ht="15" customHeight="1" x14ac:dyDescent="0.3">
      <c r="B29" s="46"/>
      <c r="C29" s="101" t="s">
        <v>135</v>
      </c>
      <c r="D29" s="91"/>
      <c r="E29" s="91"/>
      <c r="F29" s="91"/>
      <c r="G29" s="91"/>
      <c r="H29" s="92"/>
      <c r="I29" s="91"/>
      <c r="J29" s="91"/>
      <c r="K29" s="91"/>
      <c r="L29" s="91"/>
      <c r="M29" s="92"/>
      <c r="N29" s="91">
        <v>0</v>
      </c>
      <c r="O29" s="91">
        <v>93</v>
      </c>
      <c r="P29" s="91">
        <v>605.5</v>
      </c>
      <c r="Q29" s="91">
        <v>968.30280758200001</v>
      </c>
      <c r="R29" s="92">
        <v>968.30280758200001</v>
      </c>
      <c r="S29" s="91">
        <v>1071.235040966</v>
      </c>
      <c r="U29" s="49"/>
      <c r="V29" s="22"/>
      <c r="W29" s="22"/>
    </row>
    <row r="30" spans="2:23" ht="15" customHeight="1" x14ac:dyDescent="0.3">
      <c r="B30" s="46" t="s">
        <v>51</v>
      </c>
      <c r="C30" s="100" t="s">
        <v>136</v>
      </c>
      <c r="D30" s="91"/>
      <c r="E30" s="91"/>
      <c r="F30" s="91"/>
      <c r="G30" s="91"/>
      <c r="H30" s="92"/>
      <c r="I30" s="91">
        <v>161.86086215899999</v>
      </c>
      <c r="J30" s="91">
        <v>268.72936112232327</v>
      </c>
      <c r="K30" s="91">
        <v>388.66940592813751</v>
      </c>
      <c r="L30" s="91">
        <v>436.71896351944736</v>
      </c>
      <c r="M30" s="92">
        <v>436.71896351944736</v>
      </c>
      <c r="N30" s="91">
        <v>480.71240328333516</v>
      </c>
      <c r="O30" s="91">
        <v>574.32733534459408</v>
      </c>
      <c r="P30" s="91">
        <v>755.43108836089755</v>
      </c>
      <c r="Q30" s="91">
        <v>816.20442513689738</v>
      </c>
      <c r="R30" s="92">
        <v>816.20442513689738</v>
      </c>
      <c r="S30" s="91">
        <v>1013.497672904505</v>
      </c>
      <c r="U30" s="49"/>
      <c r="V30" s="22"/>
      <c r="W30" s="22"/>
    </row>
    <row r="32" spans="2:23" ht="15" customHeight="1" x14ac:dyDescent="0.3">
      <c r="B32" s="38">
        <v>3</v>
      </c>
      <c r="C32" s="39" t="s">
        <v>182</v>
      </c>
      <c r="D32" s="62"/>
      <c r="E32" s="62"/>
      <c r="F32" s="62"/>
      <c r="G32" s="62"/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3614.3148020046274</v>
      </c>
      <c r="N32" s="62">
        <v>273.0420477218878</v>
      </c>
      <c r="O32" s="62">
        <v>262.25144799925874</v>
      </c>
      <c r="P32" s="62">
        <v>746.8468931663034</v>
      </c>
      <c r="Q32" s="62">
        <v>507.20069064200004</v>
      </c>
      <c r="R32" s="40">
        <v>1789.3410795294499</v>
      </c>
      <c r="S32" s="40">
        <v>214.84831518660744</v>
      </c>
      <c r="U32" s="75" t="e">
        <f t="shared" ref="U32" si="23">(R32/H32)^(1/2)-1</f>
        <v>#DIV/0!</v>
      </c>
      <c r="V32" s="20"/>
      <c r="W32" s="20"/>
    </row>
    <row r="33" spans="2:23" ht="15" customHeight="1" x14ac:dyDescent="0.3">
      <c r="B33" s="23" t="s">
        <v>43</v>
      </c>
      <c r="C33" s="126" t="s">
        <v>138</v>
      </c>
      <c r="D33" s="26">
        <f>D34+D37</f>
        <v>0</v>
      </c>
      <c r="E33" s="26">
        <f t="shared" ref="E33" si="24">E34+E37</f>
        <v>0</v>
      </c>
      <c r="F33" s="26">
        <f t="shared" ref="F33" si="25">F34+F37</f>
        <v>0</v>
      </c>
      <c r="G33" s="26">
        <f t="shared" ref="G33" si="26">G34+G37</f>
        <v>0</v>
      </c>
      <c r="H33" s="55">
        <f t="shared" ref="H33" si="27">H34+H37</f>
        <v>0</v>
      </c>
      <c r="I33" s="26">
        <f t="shared" ref="I33" si="28">I34+I37</f>
        <v>0</v>
      </c>
      <c r="J33" s="26">
        <f t="shared" ref="J33" si="29">J34+J37</f>
        <v>0</v>
      </c>
      <c r="K33" s="26">
        <f t="shared" ref="K33" si="30">K34+K37</f>
        <v>0</v>
      </c>
      <c r="L33" s="26">
        <f t="shared" ref="L33" si="31">L34+L37</f>
        <v>0</v>
      </c>
      <c r="M33" s="55">
        <f t="shared" ref="M33" si="32">M34+M37</f>
        <v>3614.3148020046274</v>
      </c>
      <c r="N33" s="26">
        <f t="shared" ref="N33" si="33">N34+N37</f>
        <v>273.0420477218878</v>
      </c>
      <c r="O33" s="26">
        <f t="shared" ref="O33" si="34">O34+O37</f>
        <v>262.25144799925874</v>
      </c>
      <c r="P33" s="26">
        <f t="shared" ref="P33" si="35">P34+P37</f>
        <v>746.8468931663034</v>
      </c>
      <c r="Q33" s="26">
        <f t="shared" ref="Q33" si="36">Q34+Q37</f>
        <v>507.20069064200004</v>
      </c>
      <c r="R33" s="55">
        <f t="shared" ref="R33" si="37">R34+R37</f>
        <v>1789.3410795294499</v>
      </c>
      <c r="S33" s="26">
        <f t="shared" ref="S33" si="38">S34+S37</f>
        <v>214.84831518660744</v>
      </c>
      <c r="U33" s="49"/>
      <c r="V33" s="22"/>
      <c r="W33" s="22"/>
    </row>
    <row r="34" spans="2:23" ht="15" customHeight="1" x14ac:dyDescent="0.3">
      <c r="B34" s="46" t="s">
        <v>50</v>
      </c>
      <c r="C34" s="100" t="s">
        <v>133</v>
      </c>
      <c r="D34" s="91"/>
      <c r="E34" s="91"/>
      <c r="F34" s="91"/>
      <c r="G34" s="91"/>
      <c r="H34" s="92"/>
      <c r="I34" s="91">
        <v>0</v>
      </c>
      <c r="J34" s="91">
        <v>0</v>
      </c>
      <c r="K34" s="91">
        <v>0</v>
      </c>
      <c r="L34" s="91">
        <v>0</v>
      </c>
      <c r="M34" s="92">
        <v>3204.8999610411802</v>
      </c>
      <c r="N34" s="91">
        <v>199.76167917800001</v>
      </c>
      <c r="O34" s="91">
        <v>220.57600554800001</v>
      </c>
      <c r="P34" s="91">
        <v>597.93333366399997</v>
      </c>
      <c r="Q34" s="91">
        <v>415.43208775300002</v>
      </c>
      <c r="R34" s="92">
        <v>1433.703106143</v>
      </c>
      <c r="S34" s="91">
        <v>103</v>
      </c>
      <c r="U34" s="49"/>
      <c r="V34" s="22"/>
      <c r="W34" s="22"/>
    </row>
    <row r="35" spans="2:23" ht="15" customHeight="1" x14ac:dyDescent="0.3">
      <c r="B35" s="46"/>
      <c r="C35" s="101" t="s">
        <v>134</v>
      </c>
      <c r="D35" s="91"/>
      <c r="E35" s="91"/>
      <c r="F35" s="91"/>
      <c r="G35" s="91"/>
      <c r="H35" s="92"/>
      <c r="I35" s="91">
        <v>0</v>
      </c>
      <c r="J35" s="91">
        <v>0</v>
      </c>
      <c r="K35" s="91">
        <v>0</v>
      </c>
      <c r="L35" s="91">
        <v>0</v>
      </c>
      <c r="M35" s="92">
        <v>3204.8999610411802</v>
      </c>
      <c r="N35" s="91">
        <v>199.76167917800001</v>
      </c>
      <c r="O35" s="91">
        <v>127.576005548</v>
      </c>
      <c r="P35" s="91">
        <v>85.433333664000003</v>
      </c>
      <c r="Q35" s="91">
        <v>52.629280170999998</v>
      </c>
      <c r="R35" s="92">
        <v>465.400298561</v>
      </c>
      <c r="S35" s="91">
        <v>0</v>
      </c>
      <c r="U35" s="49"/>
      <c r="V35" s="22"/>
      <c r="W35" s="22"/>
    </row>
    <row r="36" spans="2:23" ht="15" customHeight="1" x14ac:dyDescent="0.3">
      <c r="B36" s="46"/>
      <c r="C36" s="101" t="s">
        <v>135</v>
      </c>
      <c r="D36" s="91"/>
      <c r="E36" s="91"/>
      <c r="F36" s="91"/>
      <c r="G36" s="91"/>
      <c r="H36" s="92"/>
      <c r="I36" s="91"/>
      <c r="J36" s="91"/>
      <c r="K36" s="91"/>
      <c r="L36" s="91"/>
      <c r="M36" s="92"/>
      <c r="N36" s="91">
        <v>0</v>
      </c>
      <c r="O36" s="91">
        <v>93</v>
      </c>
      <c r="P36" s="91">
        <v>512.5</v>
      </c>
      <c r="Q36" s="91">
        <v>362.80280758200001</v>
      </c>
      <c r="R36" s="92">
        <v>968.30280758200001</v>
      </c>
      <c r="S36" s="91">
        <v>103</v>
      </c>
      <c r="U36" s="49"/>
      <c r="V36" s="22"/>
      <c r="W36" s="22"/>
    </row>
    <row r="37" spans="2:23" ht="15" customHeight="1" x14ac:dyDescent="0.3">
      <c r="B37" s="46" t="s">
        <v>51</v>
      </c>
      <c r="C37" s="100" t="s">
        <v>136</v>
      </c>
      <c r="D37" s="91"/>
      <c r="E37" s="91"/>
      <c r="F37" s="91"/>
      <c r="G37" s="91"/>
      <c r="H37" s="92"/>
      <c r="I37" s="91"/>
      <c r="J37" s="91"/>
      <c r="K37" s="91"/>
      <c r="L37" s="91"/>
      <c r="M37" s="92">
        <v>409.41484096344743</v>
      </c>
      <c r="N37" s="91">
        <v>73.280368543887761</v>
      </c>
      <c r="O37" s="91">
        <v>41.675442451258732</v>
      </c>
      <c r="P37" s="91">
        <v>148.91355950230343</v>
      </c>
      <c r="Q37" s="91">
        <v>91.768602888999993</v>
      </c>
      <c r="R37" s="92">
        <v>355.63797338644997</v>
      </c>
      <c r="S37" s="91">
        <v>111.84831518660744</v>
      </c>
      <c r="U37" s="49"/>
      <c r="V37" s="22"/>
      <c r="W37" s="22"/>
    </row>
    <row r="38" spans="2:23" customFormat="1" ht="15" customHeight="1" x14ac:dyDescent="0.3"/>
    <row r="39" spans="2:23" ht="15" customHeight="1" x14ac:dyDescent="0.3">
      <c r="B39" s="76">
        <v>4</v>
      </c>
      <c r="C39" s="39" t="s">
        <v>141</v>
      </c>
      <c r="D39" s="62">
        <f t="shared" ref="D39:L39" si="39">SUM(D40:D44)</f>
        <v>0</v>
      </c>
      <c r="E39" s="62">
        <f t="shared" si="39"/>
        <v>0</v>
      </c>
      <c r="F39" s="62">
        <f t="shared" si="39"/>
        <v>0</v>
      </c>
      <c r="G39" s="62">
        <f t="shared" si="39"/>
        <v>0</v>
      </c>
      <c r="H39" s="40">
        <f t="shared" si="39"/>
        <v>0</v>
      </c>
      <c r="I39" s="40">
        <f t="shared" si="39"/>
        <v>2871.4851424473336</v>
      </c>
      <c r="J39" s="40">
        <f t="shared" si="39"/>
        <v>6610.2073045979414</v>
      </c>
      <c r="K39" s="40">
        <f t="shared" si="39"/>
        <v>8172.2345376539406</v>
      </c>
      <c r="L39" s="40">
        <f t="shared" si="39"/>
        <v>10234.233089217329</v>
      </c>
      <c r="M39" s="40">
        <f>M40</f>
        <v>2832.9416045724965</v>
      </c>
      <c r="N39" s="62">
        <f t="shared" ref="N39" si="40">N40</f>
        <v>3987.1762993161515</v>
      </c>
      <c r="O39" s="62">
        <f t="shared" ref="O39" si="41">O40</f>
        <v>4306.4306348738855</v>
      </c>
      <c r="P39" s="62">
        <f t="shared" ref="P39" si="42">P40</f>
        <v>5019.598034650272</v>
      </c>
      <c r="Q39" s="62">
        <f t="shared" ref="Q39" si="43">Q40</f>
        <v>5520.284444982578</v>
      </c>
      <c r="R39" s="40">
        <f t="shared" ref="R39" si="44">R40</f>
        <v>4843.6892540875542</v>
      </c>
      <c r="S39" s="40">
        <f t="shared" ref="S39" si="45">S40</f>
        <v>5769.3011368776406</v>
      </c>
      <c r="U39" s="75" t="e">
        <f t="shared" ref="U39" si="46">(R39/H39)^(1/2)-1</f>
        <v>#DIV/0!</v>
      </c>
      <c r="V39" s="20"/>
      <c r="W39" s="20"/>
    </row>
    <row r="40" spans="2:23" ht="15" customHeight="1" x14ac:dyDescent="0.3">
      <c r="B40" s="23" t="s">
        <v>43</v>
      </c>
      <c r="C40" s="44" t="s">
        <v>138</v>
      </c>
      <c r="D40" s="26"/>
      <c r="E40" s="26"/>
      <c r="F40" s="26"/>
      <c r="G40" s="26"/>
      <c r="H40" s="55"/>
      <c r="I40" s="26">
        <v>991.23099816816659</v>
      </c>
      <c r="J40" s="26">
        <v>2277.0694923950537</v>
      </c>
      <c r="K40" s="26">
        <v>2835.6104662970238</v>
      </c>
      <c r="L40" s="26">
        <v>3549.0407311780059</v>
      </c>
      <c r="M40" s="55">
        <v>2832.9416045724965</v>
      </c>
      <c r="N40" s="26">
        <v>3987.1762993161515</v>
      </c>
      <c r="O40" s="26">
        <v>4306.4306348738855</v>
      </c>
      <c r="P40" s="26">
        <v>5019.598034650272</v>
      </c>
      <c r="Q40" s="26">
        <v>5520.284444982578</v>
      </c>
      <c r="R40" s="55">
        <v>4843.6892540875542</v>
      </c>
      <c r="S40" s="26">
        <v>5769.3011368776406</v>
      </c>
      <c r="U40" s="49"/>
      <c r="V40" s="22"/>
      <c r="W40" s="22"/>
    </row>
    <row r="41" spans="2:23" ht="15" customHeight="1" x14ac:dyDescent="0.3">
      <c r="B41" s="46" t="s">
        <v>50</v>
      </c>
      <c r="C41" s="100" t="s">
        <v>133</v>
      </c>
      <c r="D41" s="91"/>
      <c r="E41" s="91"/>
      <c r="F41" s="91"/>
      <c r="G41" s="91"/>
      <c r="H41" s="92"/>
      <c r="I41" s="91">
        <v>889.02314611099996</v>
      </c>
      <c r="J41" s="91">
        <v>2056.0683198078332</v>
      </c>
      <c r="K41" s="91">
        <v>2501.0136050598935</v>
      </c>
      <c r="L41" s="91">
        <v>3136.1516268613168</v>
      </c>
      <c r="M41" s="92">
        <v>2565.267857022945</v>
      </c>
      <c r="N41" s="91">
        <v>3508.9961936983464</v>
      </c>
      <c r="O41" s="91">
        <v>3756.6703163383463</v>
      </c>
      <c r="P41" s="91">
        <v>4376.6462564091798</v>
      </c>
      <c r="Q41" s="91">
        <v>4719.8393439726806</v>
      </c>
      <c r="R41" s="92">
        <v>4225.8549282364711</v>
      </c>
      <c r="S41" s="91">
        <v>4843.3388641818474</v>
      </c>
      <c r="U41" s="49"/>
      <c r="V41" s="22"/>
      <c r="W41" s="22"/>
    </row>
    <row r="42" spans="2:23" ht="15" customHeight="1" x14ac:dyDescent="0.3">
      <c r="B42" s="46"/>
      <c r="C42" s="101" t="s">
        <v>134</v>
      </c>
      <c r="D42" s="91"/>
      <c r="E42" s="91"/>
      <c r="F42" s="91"/>
      <c r="G42" s="91"/>
      <c r="H42" s="92"/>
      <c r="I42" s="91">
        <v>889.02314611099996</v>
      </c>
      <c r="J42" s="91">
        <v>2056.0683198078332</v>
      </c>
      <c r="K42" s="91">
        <v>2501.0136050598935</v>
      </c>
      <c r="L42" s="91">
        <v>3136.1516268613168</v>
      </c>
      <c r="M42" s="92">
        <v>2565.267857022945</v>
      </c>
      <c r="N42" s="91">
        <v>3508.9961936983464</v>
      </c>
      <c r="O42" s="91">
        <v>3663.6703163383463</v>
      </c>
      <c r="P42" s="91">
        <v>3771.1462564091803</v>
      </c>
      <c r="Q42" s="91">
        <v>3794.5365363906803</v>
      </c>
      <c r="R42" s="92">
        <v>3684.587325709138</v>
      </c>
      <c r="S42" s="91">
        <v>3815.2140177025135</v>
      </c>
      <c r="U42" s="49"/>
      <c r="V42" s="22"/>
      <c r="W42" s="22"/>
    </row>
    <row r="43" spans="2:23" ht="15" customHeight="1" x14ac:dyDescent="0.3">
      <c r="B43" s="46"/>
      <c r="C43" s="101" t="s">
        <v>135</v>
      </c>
      <c r="D43" s="91"/>
      <c r="E43" s="91"/>
      <c r="F43" s="91"/>
      <c r="G43" s="91"/>
      <c r="H43" s="92"/>
      <c r="I43" s="91"/>
      <c r="J43" s="91"/>
      <c r="K43" s="91"/>
      <c r="L43" s="91"/>
      <c r="M43" s="92"/>
      <c r="N43" s="91">
        <v>0</v>
      </c>
      <c r="O43" s="91">
        <v>93</v>
      </c>
      <c r="P43" s="91">
        <v>605.5</v>
      </c>
      <c r="Q43" s="91">
        <v>925.30280758200001</v>
      </c>
      <c r="R43" s="92">
        <v>541.26760252733334</v>
      </c>
      <c r="S43" s="91">
        <v>1028.1248464793334</v>
      </c>
      <c r="U43" s="49"/>
      <c r="V43" s="22"/>
      <c r="W43" s="22"/>
    </row>
    <row r="44" spans="2:23" ht="15" customHeight="1" x14ac:dyDescent="0.3">
      <c r="B44" s="46" t="s">
        <v>51</v>
      </c>
      <c r="C44" s="100" t="s">
        <v>136</v>
      </c>
      <c r="D44" s="91"/>
      <c r="E44" s="91"/>
      <c r="F44" s="91"/>
      <c r="G44" s="91"/>
      <c r="H44" s="92"/>
      <c r="I44" s="91">
        <v>102.20785205716665</v>
      </c>
      <c r="J44" s="91">
        <v>221.00117258722057</v>
      </c>
      <c r="K44" s="91">
        <v>334.59686123713004</v>
      </c>
      <c r="L44" s="91">
        <v>412.88910431668916</v>
      </c>
      <c r="M44" s="92">
        <v>267.67374754955159</v>
      </c>
      <c r="N44" s="91">
        <v>478.18010561780505</v>
      </c>
      <c r="O44" s="91">
        <v>549.76031853553923</v>
      </c>
      <c r="P44" s="91">
        <v>642.95177824109237</v>
      </c>
      <c r="Q44" s="91">
        <v>800.44510100989737</v>
      </c>
      <c r="R44" s="92">
        <v>617.83432585108358</v>
      </c>
      <c r="S44" s="91">
        <v>925.96227269579333</v>
      </c>
      <c r="U44" s="49"/>
      <c r="V44" s="22"/>
      <c r="W44" s="22"/>
    </row>
    <row r="45" spans="2:23" ht="15" customHeight="1" x14ac:dyDescent="0.3"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</row>
    <row r="46" spans="2:23" ht="15" customHeight="1" x14ac:dyDescent="0.3">
      <c r="B46" s="38">
        <v>5</v>
      </c>
      <c r="C46" s="39" t="s">
        <v>142</v>
      </c>
      <c r="D46" s="62">
        <f t="shared" ref="D46:L46" si="47">SUM(D47:D51)</f>
        <v>0</v>
      </c>
      <c r="E46" s="62">
        <f t="shared" si="47"/>
        <v>0</v>
      </c>
      <c r="F46" s="62">
        <f t="shared" si="47"/>
        <v>0</v>
      </c>
      <c r="G46" s="62">
        <f t="shared" si="47"/>
        <v>0</v>
      </c>
      <c r="H46" s="40">
        <f t="shared" si="47"/>
        <v>0</v>
      </c>
      <c r="I46" s="40">
        <f t="shared" si="47"/>
        <v>0</v>
      </c>
      <c r="J46" s="40">
        <f t="shared" si="47"/>
        <v>0</v>
      </c>
      <c r="K46" s="40">
        <f t="shared" si="47"/>
        <v>6039.087394782</v>
      </c>
      <c r="L46" s="40">
        <f t="shared" si="47"/>
        <v>8586.4532360930007</v>
      </c>
      <c r="M46" s="40">
        <f>M47</f>
        <v>3005.2751688420003</v>
      </c>
      <c r="N46" s="62">
        <f t="shared" ref="N46" si="48">N47</f>
        <v>3244.3456147440002</v>
      </c>
      <c r="O46" s="62">
        <f t="shared" ref="O46" si="49">O47</f>
        <v>3464.4235002339997</v>
      </c>
      <c r="P46" s="62">
        <f t="shared" ref="P46" si="50">P47</f>
        <v>3719.3189221170001</v>
      </c>
      <c r="Q46" s="62">
        <f t="shared" ref="Q46" si="51">Q47</f>
        <v>3908.341976879</v>
      </c>
      <c r="R46" s="40">
        <f t="shared" ref="R46" si="52">R47</f>
        <v>3908.341976879</v>
      </c>
      <c r="S46" s="40">
        <f t="shared" ref="S46" si="53">S47</f>
        <v>4326.7751107315635</v>
      </c>
      <c r="U46" s="75" t="e">
        <f t="shared" ref="U46" si="54">(R46/H46)^(1/2)-1</f>
        <v>#DIV/0!</v>
      </c>
      <c r="V46" s="20"/>
      <c r="W46" s="20"/>
    </row>
    <row r="47" spans="2:23" ht="15" customHeight="1" x14ac:dyDescent="0.3">
      <c r="B47" s="23" t="s">
        <v>43</v>
      </c>
      <c r="C47" s="44" t="s">
        <v>138</v>
      </c>
      <c r="D47" s="26">
        <f>D48+D51</f>
        <v>0</v>
      </c>
      <c r="E47" s="26">
        <f t="shared" ref="E47" si="55">E48+E51</f>
        <v>0</v>
      </c>
      <c r="F47" s="26">
        <f t="shared" ref="F47" si="56">F48+F51</f>
        <v>0</v>
      </c>
      <c r="G47" s="26">
        <f t="shared" ref="G47" si="57">G48+G51</f>
        <v>0</v>
      </c>
      <c r="H47" s="55">
        <f t="shared" ref="H47" si="58">H48+H51</f>
        <v>0</v>
      </c>
      <c r="I47" s="26">
        <f t="shared" ref="I47" si="59">I48+I51</f>
        <v>0</v>
      </c>
      <c r="J47" s="26">
        <f t="shared" ref="J47" si="60">J48+J51</f>
        <v>0</v>
      </c>
      <c r="K47" s="26">
        <f t="shared" ref="K47" si="61">K48+K51</f>
        <v>2138.5923448789999</v>
      </c>
      <c r="L47" s="26">
        <f t="shared" ref="L47" si="62">L48+L51</f>
        <v>3005.2751688420003</v>
      </c>
      <c r="M47" s="55">
        <f t="shared" ref="M47" si="63">M48+M51</f>
        <v>3005.2751688420003</v>
      </c>
      <c r="N47" s="26">
        <f t="shared" ref="N47" si="64">N48+N51</f>
        <v>3244.3456147440002</v>
      </c>
      <c r="O47" s="26">
        <f t="shared" ref="O47" si="65">O48+O51</f>
        <v>3464.4235002339997</v>
      </c>
      <c r="P47" s="26">
        <f t="shared" ref="P47" si="66">P48+P51</f>
        <v>3719.3189221170001</v>
      </c>
      <c r="Q47" s="26">
        <f t="shared" ref="Q47" si="67">Q48+Q51</f>
        <v>3908.341976879</v>
      </c>
      <c r="R47" s="55">
        <f t="shared" ref="R47" si="68">R48+R51</f>
        <v>3908.341976879</v>
      </c>
      <c r="S47" s="26">
        <f t="shared" ref="S47" si="69">S48+S51</f>
        <v>4326.7751107315635</v>
      </c>
      <c r="U47" s="49"/>
      <c r="V47" s="22"/>
      <c r="W47" s="22"/>
    </row>
    <row r="48" spans="2:23" ht="15" customHeight="1" x14ac:dyDescent="0.3">
      <c r="B48" s="46" t="s">
        <v>50</v>
      </c>
      <c r="C48" s="100" t="s">
        <v>133</v>
      </c>
      <c r="D48" s="91"/>
      <c r="E48" s="91"/>
      <c r="F48" s="91"/>
      <c r="G48" s="91"/>
      <c r="H48" s="92"/>
      <c r="I48" s="91">
        <v>0</v>
      </c>
      <c r="J48" s="91">
        <v>0</v>
      </c>
      <c r="K48" s="91">
        <v>1761.9027050240002</v>
      </c>
      <c r="L48" s="91">
        <v>2575.9028984090005</v>
      </c>
      <c r="M48" s="92">
        <v>2575.9028984090005</v>
      </c>
      <c r="N48" s="91">
        <v>2766.598403424</v>
      </c>
      <c r="O48" s="91">
        <v>2902.2738512709998</v>
      </c>
      <c r="P48" s="91">
        <v>2977.077122103</v>
      </c>
      <c r="Q48" s="91">
        <v>3103.732111495</v>
      </c>
      <c r="R48" s="92">
        <v>3103.732111495</v>
      </c>
      <c r="S48" s="91">
        <v>3326.3140354560005</v>
      </c>
      <c r="U48" s="49"/>
      <c r="V48" s="22"/>
      <c r="W48" s="22"/>
    </row>
    <row r="49" spans="2:23" ht="15" customHeight="1" x14ac:dyDescent="0.3">
      <c r="B49" s="46"/>
      <c r="C49" s="101" t="s">
        <v>134</v>
      </c>
      <c r="D49" s="91"/>
      <c r="E49" s="91"/>
      <c r="F49" s="91"/>
      <c r="G49" s="91"/>
      <c r="H49" s="92"/>
      <c r="I49" s="91">
        <v>0</v>
      </c>
      <c r="J49" s="91">
        <v>0</v>
      </c>
      <c r="K49" s="91">
        <v>1761.9027050240002</v>
      </c>
      <c r="L49" s="91">
        <v>2575.9028984090005</v>
      </c>
      <c r="M49" s="92">
        <v>2575.9028984090005</v>
      </c>
      <c r="N49" s="91">
        <v>2766.598403424</v>
      </c>
      <c r="O49" s="91">
        <v>2902.2738512709998</v>
      </c>
      <c r="P49" s="91">
        <v>2977.077122103</v>
      </c>
      <c r="Q49" s="91">
        <v>3016.001111515</v>
      </c>
      <c r="R49" s="92">
        <v>3016.001111515</v>
      </c>
      <c r="S49" s="91">
        <v>3219.6830354760004</v>
      </c>
      <c r="U49" s="49"/>
      <c r="V49" s="22"/>
      <c r="W49" s="22"/>
    </row>
    <row r="50" spans="2:23" ht="15" customHeight="1" x14ac:dyDescent="0.3">
      <c r="B50" s="46"/>
      <c r="C50" s="101" t="s">
        <v>135</v>
      </c>
      <c r="D50" s="91"/>
      <c r="E50" s="91"/>
      <c r="F50" s="91"/>
      <c r="G50" s="91"/>
      <c r="H50" s="92"/>
      <c r="I50" s="91"/>
      <c r="J50" s="91"/>
      <c r="K50" s="91"/>
      <c r="L50" s="91"/>
      <c r="M50" s="92"/>
      <c r="N50" s="91">
        <v>0</v>
      </c>
      <c r="O50" s="91">
        <v>0</v>
      </c>
      <c r="P50" s="91">
        <v>0</v>
      </c>
      <c r="Q50" s="91">
        <v>87.730999980000007</v>
      </c>
      <c r="R50" s="92">
        <v>87.730999980000007</v>
      </c>
      <c r="S50" s="91">
        <v>106.63099998</v>
      </c>
      <c r="U50" s="49"/>
      <c r="V50" s="22"/>
      <c r="W50" s="22"/>
    </row>
    <row r="51" spans="2:23" ht="15" customHeight="1" x14ac:dyDescent="0.3">
      <c r="B51" s="46" t="s">
        <v>51</v>
      </c>
      <c r="C51" s="100" t="s">
        <v>136</v>
      </c>
      <c r="D51" s="91"/>
      <c r="E51" s="91"/>
      <c r="F51" s="91"/>
      <c r="G51" s="91"/>
      <c r="H51" s="92"/>
      <c r="I51" s="91">
        <v>0</v>
      </c>
      <c r="J51" s="91">
        <v>0</v>
      </c>
      <c r="K51" s="91">
        <v>376.689639855</v>
      </c>
      <c r="L51" s="91">
        <v>429.37227043300004</v>
      </c>
      <c r="M51" s="92">
        <v>429.37227043300004</v>
      </c>
      <c r="N51" s="91">
        <v>477.74721132000008</v>
      </c>
      <c r="O51" s="91">
        <v>562.14964896299989</v>
      </c>
      <c r="P51" s="91">
        <v>742.24180001399998</v>
      </c>
      <c r="Q51" s="91">
        <v>804.60986538400005</v>
      </c>
      <c r="R51" s="92">
        <v>804.60986538400005</v>
      </c>
      <c r="S51" s="91">
        <v>1000.4610752755627</v>
      </c>
      <c r="U51" s="49"/>
      <c r="V51" s="22"/>
      <c r="W51" s="22"/>
    </row>
    <row r="52" spans="2:23" ht="15" customHeight="1" x14ac:dyDescent="0.3"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</row>
    <row r="53" spans="2:23" ht="15" customHeight="1" x14ac:dyDescent="0.3">
      <c r="B53" s="76">
        <v>6</v>
      </c>
      <c r="C53" s="39" t="s">
        <v>143</v>
      </c>
      <c r="D53" s="62">
        <f t="shared" ref="D53:L53" si="70">SUM(D54:D58)</f>
        <v>0</v>
      </c>
      <c r="E53" s="62">
        <f t="shared" si="70"/>
        <v>0</v>
      </c>
      <c r="F53" s="62">
        <f t="shared" si="70"/>
        <v>0</v>
      </c>
      <c r="G53" s="62">
        <f t="shared" si="70"/>
        <v>0</v>
      </c>
      <c r="H53" s="40">
        <f t="shared" si="70"/>
        <v>0</v>
      </c>
      <c r="I53" s="40">
        <f t="shared" si="70"/>
        <v>372.88271797466365</v>
      </c>
      <c r="J53" s="40">
        <f t="shared" si="70"/>
        <v>1845.5037184066268</v>
      </c>
      <c r="K53" s="40">
        <f t="shared" si="70"/>
        <v>4921.1867851218121</v>
      </c>
      <c r="L53" s="40">
        <f t="shared" si="70"/>
        <v>7097.783527064852</v>
      </c>
      <c r="M53" s="40">
        <f>M54</f>
        <v>1269.878308794011</v>
      </c>
      <c r="N53" s="62">
        <f t="shared" ref="N53" si="71">N54</f>
        <v>3114.254973009346</v>
      </c>
      <c r="O53" s="62">
        <f t="shared" ref="O53" si="72">O54</f>
        <v>3369.369189851986</v>
      </c>
      <c r="P53" s="62">
        <f t="shared" ref="P53" si="73">P54</f>
        <v>3576.1054645229742</v>
      </c>
      <c r="Q53" s="62">
        <f t="shared" ref="Q53" si="74">Q54</f>
        <v>3864.6042781088991</v>
      </c>
      <c r="R53" s="40">
        <f t="shared" ref="R53" si="75">R54</f>
        <v>3566.011476358301</v>
      </c>
      <c r="S53" s="40">
        <f t="shared" ref="S53" si="76">S54</f>
        <v>4134.9348799849122</v>
      </c>
      <c r="U53" s="75" t="e">
        <f t="shared" ref="U53" si="77">(R53/H53)^(1/2)-1</f>
        <v>#DIV/0!</v>
      </c>
      <c r="V53" s="20"/>
      <c r="W53" s="20"/>
    </row>
    <row r="54" spans="2:23" ht="15" customHeight="1" x14ac:dyDescent="0.3">
      <c r="B54" s="23" t="s">
        <v>43</v>
      </c>
      <c r="C54" s="44" t="s">
        <v>138</v>
      </c>
      <c r="D54" s="26">
        <f>D55+D58</f>
        <v>0</v>
      </c>
      <c r="E54" s="26">
        <f t="shared" ref="E54" si="78">E55+E58</f>
        <v>0</v>
      </c>
      <c r="F54" s="26">
        <f t="shared" ref="F54" si="79">F55+F58</f>
        <v>0</v>
      </c>
      <c r="G54" s="26">
        <f t="shared" ref="G54" si="80">G55+G58</f>
        <v>0</v>
      </c>
      <c r="H54" s="55">
        <f t="shared" ref="H54" si="81">H55+H58</f>
        <v>0</v>
      </c>
      <c r="I54" s="26">
        <f t="shared" ref="I54" si="82">I55+I58</f>
        <v>151.85634625589091</v>
      </c>
      <c r="J54" s="26">
        <f t="shared" ref="J54" si="83">J55+J58</f>
        <v>682.39053416099784</v>
      </c>
      <c r="K54" s="26">
        <f t="shared" ref="K54" si="84">K55+K58</f>
        <v>1746.0320607433671</v>
      </c>
      <c r="L54" s="26">
        <f t="shared" ref="L54" si="85">L55+L58</f>
        <v>2499.2342940157887</v>
      </c>
      <c r="M54" s="55">
        <f t="shared" ref="M54" si="86">M55+M58</f>
        <v>1269.878308794011</v>
      </c>
      <c r="N54" s="26">
        <f t="shared" ref="N54" si="87">N55+N58</f>
        <v>3114.254973009346</v>
      </c>
      <c r="O54" s="26">
        <f t="shared" ref="O54" si="88">O55+O58</f>
        <v>3369.369189851986</v>
      </c>
      <c r="P54" s="26">
        <f t="shared" ref="P54" si="89">P55+P58</f>
        <v>3576.1054645229742</v>
      </c>
      <c r="Q54" s="26">
        <f t="shared" ref="Q54" si="90">Q55+Q58</f>
        <v>3864.6042781088991</v>
      </c>
      <c r="R54" s="55">
        <f t="shared" ref="R54" si="91">R55+R58</f>
        <v>3566.011476358301</v>
      </c>
      <c r="S54" s="26">
        <f t="shared" ref="S54" si="92">S55+S58</f>
        <v>4134.9348799849122</v>
      </c>
      <c r="U54" s="49"/>
      <c r="V54" s="22"/>
      <c r="W54" s="22"/>
    </row>
    <row r="55" spans="2:23" ht="15" customHeight="1" x14ac:dyDescent="0.3">
      <c r="B55" s="46" t="s">
        <v>50</v>
      </c>
      <c r="C55" s="100" t="s">
        <v>133</v>
      </c>
      <c r="D55" s="91"/>
      <c r="E55" s="91"/>
      <c r="F55" s="91"/>
      <c r="G55" s="91"/>
      <c r="H55" s="92"/>
      <c r="I55" s="91">
        <v>69.17002546288181</v>
      </c>
      <c r="J55" s="91">
        <v>480.7226500846312</v>
      </c>
      <c r="K55" s="91">
        <v>1429.122663635078</v>
      </c>
      <c r="L55" s="91">
        <v>2099.3149390332746</v>
      </c>
      <c r="M55" s="92">
        <v>1019.5825695539663</v>
      </c>
      <c r="N55" s="91">
        <v>2651.9923018947252</v>
      </c>
      <c r="O55" s="91">
        <v>2813.2141083703896</v>
      </c>
      <c r="P55" s="91">
        <v>2936.7637471890112</v>
      </c>
      <c r="Q55" s="91">
        <v>3071.8099667713491</v>
      </c>
      <c r="R55" s="92">
        <v>2932.5745310413686</v>
      </c>
      <c r="S55" s="91">
        <v>3212.8296802611717</v>
      </c>
      <c r="U55" s="49"/>
      <c r="V55" s="22"/>
      <c r="W55" s="22"/>
    </row>
    <row r="56" spans="2:23" ht="15" customHeight="1" x14ac:dyDescent="0.3">
      <c r="B56" s="46"/>
      <c r="C56" s="101" t="s">
        <v>134</v>
      </c>
      <c r="D56" s="91"/>
      <c r="E56" s="91"/>
      <c r="F56" s="91"/>
      <c r="G56" s="91"/>
      <c r="H56" s="92"/>
      <c r="I56" s="91">
        <v>69.17002546288181</v>
      </c>
      <c r="J56" s="91">
        <v>480.7226500846312</v>
      </c>
      <c r="K56" s="91">
        <v>1429.122663635078</v>
      </c>
      <c r="L56" s="91">
        <v>2099.3149390332746</v>
      </c>
      <c r="M56" s="92">
        <v>1019.5825695539663</v>
      </c>
      <c r="N56" s="91">
        <v>2651.9923018947252</v>
      </c>
      <c r="O56" s="91">
        <v>2813.2141083703896</v>
      </c>
      <c r="P56" s="91">
        <v>2936.7637471890112</v>
      </c>
      <c r="Q56" s="91">
        <v>2986.303966791349</v>
      </c>
      <c r="R56" s="92">
        <v>2847.0685310613685</v>
      </c>
      <c r="S56" s="91">
        <v>3111.2986802811715</v>
      </c>
      <c r="U56" s="49"/>
      <c r="V56" s="22"/>
      <c r="W56" s="22"/>
    </row>
    <row r="57" spans="2:23" ht="15" customHeight="1" x14ac:dyDescent="0.3">
      <c r="B57" s="46"/>
      <c r="C57" s="101" t="s">
        <v>135</v>
      </c>
      <c r="D57" s="91"/>
      <c r="E57" s="91"/>
      <c r="F57" s="91"/>
      <c r="G57" s="91"/>
      <c r="H57" s="92"/>
      <c r="I57" s="91"/>
      <c r="J57" s="91"/>
      <c r="K57" s="91"/>
      <c r="L57" s="91"/>
      <c r="M57" s="92"/>
      <c r="N57" s="91">
        <v>0</v>
      </c>
      <c r="O57" s="91">
        <v>0</v>
      </c>
      <c r="P57" s="91">
        <v>0</v>
      </c>
      <c r="Q57" s="91">
        <v>85.505999979999956</v>
      </c>
      <c r="R57" s="92">
        <v>85.505999979999956</v>
      </c>
      <c r="S57" s="91">
        <v>101.53099997999998</v>
      </c>
      <c r="U57" s="49"/>
      <c r="V57" s="22"/>
      <c r="W57" s="22"/>
    </row>
    <row r="58" spans="2:23" ht="15" customHeight="1" x14ac:dyDescent="0.3">
      <c r="B58" s="46" t="s">
        <v>51</v>
      </c>
      <c r="C58" s="100" t="s">
        <v>136</v>
      </c>
      <c r="D58" s="91"/>
      <c r="E58" s="91"/>
      <c r="F58" s="91"/>
      <c r="G58" s="91"/>
      <c r="H58" s="92"/>
      <c r="I58" s="91">
        <v>82.686320793009102</v>
      </c>
      <c r="J58" s="91">
        <v>201.66788407636668</v>
      </c>
      <c r="K58" s="91">
        <v>316.90939710828906</v>
      </c>
      <c r="L58" s="91">
        <v>399.91935498251388</v>
      </c>
      <c r="M58" s="92">
        <v>250.29573924004467</v>
      </c>
      <c r="N58" s="91">
        <v>462.26267111462079</v>
      </c>
      <c r="O58" s="91">
        <v>556.15508148159643</v>
      </c>
      <c r="P58" s="91">
        <v>639.34171733396306</v>
      </c>
      <c r="Q58" s="91">
        <v>792.79431133754997</v>
      </c>
      <c r="R58" s="92">
        <v>633.43694531693257</v>
      </c>
      <c r="S58" s="91">
        <v>922.10519972374038</v>
      </c>
      <c r="U58" s="49"/>
      <c r="V58" s="22"/>
      <c r="W58" s="22"/>
    </row>
    <row r="59" spans="2:23" ht="15" customHeight="1" x14ac:dyDescent="0.3">
      <c r="B59" s="93"/>
      <c r="C59" s="94"/>
      <c r="D59" s="95"/>
      <c r="E59" s="95"/>
      <c r="F59" s="95"/>
      <c r="G59" s="95"/>
      <c r="H59" s="96"/>
      <c r="I59" s="95"/>
      <c r="J59" s="95"/>
      <c r="K59" s="95"/>
      <c r="L59" s="95"/>
      <c r="M59" s="96"/>
      <c r="N59" s="95"/>
      <c r="O59" s="95"/>
      <c r="P59" s="95"/>
      <c r="Q59" s="95"/>
      <c r="R59" s="96"/>
      <c r="S59" s="95"/>
      <c r="U59" s="86"/>
      <c r="V59" s="97"/>
      <c r="W59" s="97"/>
    </row>
    <row r="60" spans="2:23" ht="15" customHeight="1" x14ac:dyDescent="0.3">
      <c r="B60" s="38">
        <v>7</v>
      </c>
      <c r="C60" s="39" t="s">
        <v>144</v>
      </c>
      <c r="D60" s="62">
        <f t="shared" ref="D60:L60" si="93">SUM(D61:D65)</f>
        <v>0</v>
      </c>
      <c r="E60" s="62">
        <f t="shared" si="93"/>
        <v>0</v>
      </c>
      <c r="F60" s="62">
        <f t="shared" si="93"/>
        <v>0</v>
      </c>
      <c r="G60" s="62">
        <f t="shared" si="93"/>
        <v>0</v>
      </c>
      <c r="H60" s="40">
        <f t="shared" si="93"/>
        <v>0</v>
      </c>
      <c r="I60" s="40">
        <f t="shared" si="93"/>
        <v>372.88271797466365</v>
      </c>
      <c r="J60" s="40">
        <f t="shared" si="93"/>
        <v>1845.5037184066268</v>
      </c>
      <c r="K60" s="40">
        <f t="shared" si="93"/>
        <v>4921.1867851218121</v>
      </c>
      <c r="L60" s="40">
        <f t="shared" si="93"/>
        <v>7097.783527064852</v>
      </c>
      <c r="M60" s="52">
        <f>IF(ISERROR(M17/(M53)),"",(M17/(M53)))</f>
        <v>1.0313817938981684E-2</v>
      </c>
      <c r="N60" s="80">
        <f>IF(ISERROR(N17/(N54)),"",(N17/(N54)))*4</f>
        <v>1.0004736115069052E-2</v>
      </c>
      <c r="O60" s="80">
        <f>IF(ISERROR(O17/(O54)),"",(O17/(O54)))*4</f>
        <v>1.0230520331170435E-2</v>
      </c>
      <c r="P60" s="80">
        <f>IF(ISERROR(P17/(P54)),"",(P17/(P54)))*4</f>
        <v>1.070970987291864E-2</v>
      </c>
      <c r="Q60" s="80">
        <f>IF(ISERROR(Q17/(Q54)),"",(Q17/(Q54)))*4</f>
        <v>1.0344733774285148E-2</v>
      </c>
      <c r="R60" s="81">
        <f>IF(ISERROR(R17/(R54)),"",(R17/(R54)))</f>
        <v>1.0088656090568682E-2</v>
      </c>
      <c r="S60" s="80">
        <f>IF(ISERROR(S17/(S54)),"",(S17/(S54)))*4</f>
        <v>1.0076828642995968E-2</v>
      </c>
      <c r="U60" s="75" t="e">
        <f t="shared" ref="U60" si="94">(R60/H60)^(1/2)-1</f>
        <v>#DIV/0!</v>
      </c>
      <c r="V60" s="20"/>
      <c r="W60" s="20"/>
    </row>
    <row r="61" spans="2:23" ht="15" customHeight="1" x14ac:dyDescent="0.3">
      <c r="B61" s="23" t="s">
        <v>43</v>
      </c>
      <c r="C61" s="44" t="s">
        <v>138</v>
      </c>
      <c r="D61" s="26">
        <f>D62+D65</f>
        <v>0</v>
      </c>
      <c r="E61" s="26">
        <f t="shared" ref="E61" si="95">E62+E65</f>
        <v>0</v>
      </c>
      <c r="F61" s="26">
        <f t="shared" ref="F61" si="96">F62+F65</f>
        <v>0</v>
      </c>
      <c r="G61" s="26">
        <f t="shared" ref="G61" si="97">G62+G65</f>
        <v>0</v>
      </c>
      <c r="H61" s="55">
        <f t="shared" ref="H61" si="98">H62+H65</f>
        <v>0</v>
      </c>
      <c r="I61" s="26">
        <f t="shared" ref="I61" si="99">I62+I65</f>
        <v>151.85634625589091</v>
      </c>
      <c r="J61" s="26">
        <f t="shared" ref="J61" si="100">J62+J65</f>
        <v>682.39053416099784</v>
      </c>
      <c r="K61" s="26">
        <f t="shared" ref="K61" si="101">K62+K65</f>
        <v>1746.0320607433671</v>
      </c>
      <c r="L61" s="26">
        <f t="shared" ref="L61" si="102">L62+L65</f>
        <v>2499.2342940157887</v>
      </c>
      <c r="M61" s="59">
        <f>IF(ISERROR(M17/(M54)),"",(M17/(M54)))</f>
        <v>1.0313817938981684E-2</v>
      </c>
      <c r="N61" s="51">
        <f t="shared" ref="N61:Q63" si="103">IF(ISERROR(N17/(N54)),"",(N17/(N54)))*4</f>
        <v>1.0004736115069052E-2</v>
      </c>
      <c r="O61" s="51">
        <f t="shared" si="103"/>
        <v>1.0230520331170435E-2</v>
      </c>
      <c r="P61" s="51">
        <f t="shared" si="103"/>
        <v>1.070970987291864E-2</v>
      </c>
      <c r="Q61" s="51">
        <f t="shared" si="103"/>
        <v>1.0344733774285148E-2</v>
      </c>
      <c r="R61" s="59">
        <f>IF(ISERROR(R17/(R54)),"",(R17/(R54)))</f>
        <v>1.0088656090568682E-2</v>
      </c>
      <c r="S61" s="51">
        <f>IF(ISERROR(S17/(S54)),"",(S17/(S54)))*4</f>
        <v>1.0076828642995968E-2</v>
      </c>
      <c r="U61" s="49"/>
      <c r="V61" s="22"/>
      <c r="W61" s="22"/>
    </row>
    <row r="62" spans="2:23" ht="15" customHeight="1" x14ac:dyDescent="0.3">
      <c r="B62" s="46" t="s">
        <v>50</v>
      </c>
      <c r="C62" s="100" t="s">
        <v>133</v>
      </c>
      <c r="D62" s="91"/>
      <c r="E62" s="91"/>
      <c r="F62" s="91"/>
      <c r="G62" s="91"/>
      <c r="H62" s="92"/>
      <c r="I62" s="91">
        <v>69.17002546288181</v>
      </c>
      <c r="J62" s="91">
        <v>480.7226500846312</v>
      </c>
      <c r="K62" s="91">
        <v>1429.122663635078</v>
      </c>
      <c r="L62" s="91">
        <v>2099.3149390332746</v>
      </c>
      <c r="M62" s="98">
        <f>IF(ISERROR(M18/(M55)),"",(M18/(M55)))</f>
        <v>1.188773954349819E-2</v>
      </c>
      <c r="N62" s="99">
        <f t="shared" si="103"/>
        <v>1.1312669879729485E-2</v>
      </c>
      <c r="O62" s="99">
        <f t="shared" si="103"/>
        <v>1.1166978105924119E-2</v>
      </c>
      <c r="P62" s="99">
        <f t="shared" si="103"/>
        <v>1.1796822487815923E-2</v>
      </c>
      <c r="Q62" s="99">
        <f t="shared" si="103"/>
        <v>1.145094136501326E-2</v>
      </c>
      <c r="R62" s="98">
        <f>IF(ISERROR(R18/(R55)),"",(R18/(R55)))</f>
        <v>1.1187764269026906E-2</v>
      </c>
      <c r="S62" s="99">
        <f>IF(ISERROR(S18/(S55)),"",(S18/(S55)))*4</f>
        <v>1.1194018793909639E-2</v>
      </c>
      <c r="U62" s="49"/>
      <c r="V62" s="22"/>
      <c r="W62" s="22"/>
    </row>
    <row r="63" spans="2:23" ht="15" customHeight="1" x14ac:dyDescent="0.3">
      <c r="B63" s="46"/>
      <c r="C63" s="101" t="s">
        <v>134</v>
      </c>
      <c r="D63" s="91"/>
      <c r="E63" s="91"/>
      <c r="F63" s="91"/>
      <c r="G63" s="91"/>
      <c r="H63" s="92"/>
      <c r="I63" s="91">
        <v>69.17002546288181</v>
      </c>
      <c r="J63" s="91">
        <v>480.7226500846312</v>
      </c>
      <c r="K63" s="91">
        <v>1429.122663635078</v>
      </c>
      <c r="L63" s="91">
        <v>2099.3149390332746</v>
      </c>
      <c r="M63" s="98">
        <f>IF(ISERROR(M19/(M56)),"",(M19/(M56)))</f>
        <v>1.188773954349819E-2</v>
      </c>
      <c r="N63" s="99">
        <f t="shared" si="103"/>
        <v>1.1312669879729485E-2</v>
      </c>
      <c r="O63" s="99">
        <f t="shared" si="103"/>
        <v>1.1166978105924119E-2</v>
      </c>
      <c r="P63" s="99">
        <f t="shared" si="103"/>
        <v>1.1796822487815923E-2</v>
      </c>
      <c r="Q63" s="99">
        <f t="shared" si="103"/>
        <v>1.1560233476710525E-2</v>
      </c>
      <c r="R63" s="98">
        <f>IF(ISERROR(R19/(R56)),"",(R19/(R56)))</f>
        <v>1.1466449092153049E-2</v>
      </c>
      <c r="S63" s="99">
        <f>IF(ISERROR(S19/(S56)),"",(S19/(S56)))*4</f>
        <v>1.1054767857419901E-2</v>
      </c>
      <c r="U63" s="49"/>
      <c r="V63" s="22"/>
      <c r="W63" s="22"/>
    </row>
    <row r="64" spans="2:23" ht="15" customHeight="1" x14ac:dyDescent="0.3">
      <c r="B64" s="46"/>
      <c r="C64" s="101" t="s">
        <v>135</v>
      </c>
      <c r="D64" s="91"/>
      <c r="E64" s="91"/>
      <c r="F64" s="91"/>
      <c r="G64" s="91"/>
      <c r="H64" s="92"/>
      <c r="I64" s="91"/>
      <c r="J64" s="91"/>
      <c r="K64" s="91"/>
      <c r="L64" s="91"/>
      <c r="M64" s="98" t="str">
        <f>IF(ISERROR(M20/(M57)),"",(M20/(M57)))</f>
        <v/>
      </c>
      <c r="N64" s="99" t="str">
        <f>IF(ISERROR(N20/(N57)),"",(N20/(N57)))</f>
        <v/>
      </c>
      <c r="O64" s="99" t="str">
        <f>IF(ISERROR(O20/(O57)),"",(O20/(O57)))</f>
        <v/>
      </c>
      <c r="P64" s="99" t="str">
        <f>IF(ISERROR(P20/(P57)),"",(P20/(P57)))</f>
        <v/>
      </c>
      <c r="Q64" s="99">
        <f>IF(ISERROR(Q20/(Q57)),"",(Q20/(Q57)))*4</f>
        <v>7.6339055221848386E-3</v>
      </c>
      <c r="R64" s="98">
        <f>IF(ISERROR(R20/(R57)),"",(R20/(R57)))</f>
        <v>1.9084763805462097E-3</v>
      </c>
      <c r="S64" s="99">
        <f>IF(ISERROR(S20/(S57)),"",(S20/(S57)))*4</f>
        <v>1.5461200787722219E-2</v>
      </c>
      <c r="U64" s="49"/>
      <c r="V64" s="22"/>
      <c r="W64" s="22"/>
    </row>
    <row r="65" spans="2:23" ht="15" customHeight="1" x14ac:dyDescent="0.3">
      <c r="B65" s="46" t="s">
        <v>51</v>
      </c>
      <c r="C65" s="100" t="s">
        <v>136</v>
      </c>
      <c r="D65" s="91"/>
      <c r="E65" s="91"/>
      <c r="F65" s="91"/>
      <c r="G65" s="91"/>
      <c r="H65" s="92"/>
      <c r="I65" s="91">
        <v>82.686320793009102</v>
      </c>
      <c r="J65" s="91">
        <v>201.66788407636668</v>
      </c>
      <c r="K65" s="91">
        <v>316.90939710828906</v>
      </c>
      <c r="L65" s="91">
        <v>399.91935498251388</v>
      </c>
      <c r="M65" s="98">
        <f>IF(ISERROR(M21/(M58)),"",(M21/(M58)))</f>
        <v>3.9024301994947503E-3</v>
      </c>
      <c r="N65" s="99">
        <f>IF(ISERROR(N21/(N58)),"",(N21/(N58)))*4</f>
        <v>2.5011445598521883E-3</v>
      </c>
      <c r="O65" s="99">
        <f>IF(ISERROR(O21/(O58)),"",(O21/(O58)))*4</f>
        <v>5.4936109482479206E-3</v>
      </c>
      <c r="P65" s="99">
        <f>IF(ISERROR(P21/(P58)),"",(P21/(P58)))*4</f>
        <v>5.7161472287426693E-3</v>
      </c>
      <c r="Q65" s="99">
        <f>IF(ISERROR(Q21/(Q58)),"",(Q21/(Q58)))*4</f>
        <v>6.0585532935198954E-3</v>
      </c>
      <c r="R65" s="98">
        <f>IF(ISERROR(R21/(R58)),"",(R21/(R58)))</f>
        <v>5.000199102331032E-3</v>
      </c>
      <c r="S65" s="99">
        <f>IF(ISERROR(S21/(S58)),"",(S21/(S58)))*4</f>
        <v>6.1842774715827123E-3</v>
      </c>
      <c r="U65" s="49"/>
      <c r="V65" s="22"/>
      <c r="W65" s="22"/>
    </row>
    <row r="67" spans="2:23" ht="15" customHeight="1" x14ac:dyDescent="0.3">
      <c r="B67" s="76">
        <v>8</v>
      </c>
      <c r="C67" s="39" t="s">
        <v>97</v>
      </c>
      <c r="D67" s="62"/>
      <c r="E67" s="62"/>
      <c r="F67" s="62"/>
      <c r="G67" s="62"/>
      <c r="H67" s="40"/>
      <c r="I67" s="40"/>
      <c r="J67" s="40"/>
      <c r="K67" s="40"/>
      <c r="L67" s="40"/>
      <c r="M67" s="40"/>
      <c r="N67" s="62"/>
      <c r="O67" s="62"/>
      <c r="P67" s="62"/>
      <c r="Q67" s="62"/>
      <c r="R67" s="40"/>
      <c r="S67" s="40"/>
      <c r="U67"/>
      <c r="V67"/>
      <c r="W67"/>
    </row>
    <row r="68" spans="2:23" ht="15" customHeight="1" x14ac:dyDescent="0.3">
      <c r="B68" s="23" t="s">
        <v>43</v>
      </c>
      <c r="C68" s="44" t="s">
        <v>98</v>
      </c>
      <c r="D68" s="26"/>
      <c r="E68" s="26"/>
      <c r="F68" s="26"/>
      <c r="G68" s="26"/>
      <c r="H68" s="55"/>
      <c r="I68" s="26"/>
      <c r="J68" s="26"/>
      <c r="K68" s="26"/>
      <c r="L68" s="26"/>
      <c r="M68" s="55"/>
      <c r="N68" s="26"/>
      <c r="O68" s="26"/>
      <c r="P68" s="26"/>
      <c r="Q68" s="26"/>
      <c r="R68" s="55"/>
      <c r="S68" s="55"/>
      <c r="U68"/>
      <c r="V68"/>
      <c r="W68"/>
    </row>
    <row r="69" spans="2:23" ht="15" customHeight="1" x14ac:dyDescent="0.3">
      <c r="B69" s="23" t="s">
        <v>44</v>
      </c>
      <c r="C69" s="44" t="s">
        <v>99</v>
      </c>
      <c r="D69" s="26"/>
      <c r="E69" s="26"/>
      <c r="F69" s="26"/>
      <c r="G69" s="26"/>
      <c r="H69" s="55"/>
      <c r="I69" s="26"/>
      <c r="J69" s="26"/>
      <c r="K69" s="26"/>
      <c r="L69" s="26"/>
      <c r="M69" s="55"/>
      <c r="N69" s="26"/>
      <c r="O69" s="26"/>
      <c r="P69" s="26"/>
      <c r="Q69" s="26"/>
      <c r="R69" s="55"/>
      <c r="S69" s="55"/>
      <c r="U69"/>
      <c r="V69"/>
      <c r="W69"/>
    </row>
    <row r="70" spans="2:23" ht="15" customHeight="1" x14ac:dyDescent="0.3">
      <c r="B70" s="23" t="s">
        <v>62</v>
      </c>
      <c r="C70" s="44" t="s">
        <v>101</v>
      </c>
      <c r="D70" s="26"/>
      <c r="E70" s="26"/>
      <c r="F70" s="26"/>
      <c r="G70" s="26"/>
      <c r="H70" s="55"/>
      <c r="I70" s="26"/>
      <c r="J70" s="26"/>
      <c r="K70" s="26"/>
      <c r="L70" s="26"/>
      <c r="M70" s="55"/>
      <c r="N70" s="26"/>
      <c r="O70" s="26"/>
      <c r="P70" s="26"/>
      <c r="Q70" s="26"/>
      <c r="R70" s="55"/>
      <c r="S70" s="55"/>
      <c r="U70"/>
      <c r="V70"/>
      <c r="W70"/>
    </row>
    <row r="71" spans="2:23" ht="15" customHeight="1" x14ac:dyDescent="0.3">
      <c r="B71" s="23" t="s">
        <v>63</v>
      </c>
      <c r="C71" s="44" t="s">
        <v>102</v>
      </c>
      <c r="D71" s="26"/>
      <c r="E71" s="26"/>
      <c r="F71" s="26"/>
      <c r="G71" s="26"/>
      <c r="H71" s="55"/>
      <c r="I71" s="26"/>
      <c r="J71" s="26"/>
      <c r="K71" s="26"/>
      <c r="L71" s="26"/>
      <c r="M71" s="55"/>
      <c r="N71" s="26"/>
      <c r="O71" s="26"/>
      <c r="P71" s="26"/>
      <c r="Q71" s="26"/>
      <c r="R71" s="55"/>
      <c r="S71" s="55"/>
      <c r="U71"/>
      <c r="V71"/>
      <c r="W71"/>
    </row>
  </sheetData>
  <hyperlinks>
    <hyperlink ref="A1" location="INDEX!A1" display="INDEX" xr:uid="{B4A1A9F4-AF62-422F-8E4C-9A441CDD7FC4}"/>
  </hyperlinks>
  <pageMargins left="0.44" right="0.70866141732283472" top="0.18" bottom="0.16" header="0.16" footer="0.16"/>
  <pageSetup paperSize="9" scale="97" orientation="landscape" r:id="rId1"/>
  <rowBreaks count="1" manualBreakCount="1">
    <brk id="38" max="19" man="1"/>
  </rowBreaks>
  <ignoredErrors>
    <ignoredError sqref="N64:P6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7C266-E103-40F0-AA18-FEF978AB7708}">
  <dimension ref="A1:W26"/>
  <sheetViews>
    <sheetView showGridLines="0" zoomScale="125" zoomScaleNormal="100" workbookViewId="0"/>
  </sheetViews>
  <sheetFormatPr defaultRowHeight="15" customHeight="1" outlineLevelCol="1" x14ac:dyDescent="0.3"/>
  <cols>
    <col min="1" max="1" width="2.88671875" style="1" customWidth="1"/>
    <col min="2" max="2" width="6.77734375" style="1" bestFit="1" customWidth="1"/>
    <col min="3" max="3" width="50.5546875" style="1" bestFit="1" customWidth="1"/>
    <col min="4" max="7" width="8.6640625" style="1" hidden="1" customWidth="1" outlineLevel="1"/>
    <col min="8" max="8" width="8.6640625" style="53" customWidth="1" collapsed="1"/>
    <col min="9" max="12" width="8.6640625" style="1" hidden="1" customWidth="1" outlineLevel="1"/>
    <col min="13" max="13" width="8.6640625" style="53" customWidth="1" collapsed="1"/>
    <col min="14" max="17" width="8.6640625" style="1" customWidth="1"/>
    <col min="18" max="18" width="8.6640625" style="53" customWidth="1"/>
    <col min="19" max="19" width="8.6640625" style="1" customWidth="1"/>
    <col min="20" max="20" width="3.6640625" customWidth="1"/>
    <col min="21" max="23" width="8.6640625" style="1" customWidth="1"/>
    <col min="24" max="16384" width="8.88671875" style="1"/>
  </cols>
  <sheetData>
    <row r="1" spans="1:23" ht="15" customHeight="1" x14ac:dyDescent="0.3">
      <c r="A1" s="64" t="s">
        <v>15</v>
      </c>
    </row>
    <row r="2" spans="1:23" ht="15" customHeight="1" x14ac:dyDescent="0.3">
      <c r="A2" s="64"/>
    </row>
    <row r="3" spans="1:23" ht="15" customHeight="1" x14ac:dyDescent="0.3">
      <c r="B3" s="53"/>
    </row>
    <row r="4" spans="1:23" ht="15" customHeight="1" x14ac:dyDescent="0.3">
      <c r="U4" s="84" t="s">
        <v>109</v>
      </c>
      <c r="V4" s="85"/>
      <c r="W4" s="85"/>
    </row>
    <row r="5" spans="1:23" ht="25.2" customHeight="1" x14ac:dyDescent="0.3">
      <c r="B5" s="16" t="s">
        <v>0</v>
      </c>
      <c r="C5" s="17" t="s">
        <v>6</v>
      </c>
      <c r="D5" s="18" t="s">
        <v>36</v>
      </c>
      <c r="E5" s="18" t="s">
        <v>37</v>
      </c>
      <c r="F5" s="18" t="s">
        <v>38</v>
      </c>
      <c r="G5" s="18" t="s">
        <v>39</v>
      </c>
      <c r="H5" s="19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9" t="s">
        <v>29</v>
      </c>
      <c r="N5" s="60" t="s">
        <v>30</v>
      </c>
      <c r="O5" s="60" t="s">
        <v>31</v>
      </c>
      <c r="P5" s="60" t="s">
        <v>32</v>
      </c>
      <c r="Q5" s="60" t="s">
        <v>33</v>
      </c>
      <c r="R5" s="19" t="s">
        <v>34</v>
      </c>
      <c r="S5" s="19" t="s">
        <v>35</v>
      </c>
      <c r="U5" s="83" t="s">
        <v>40</v>
      </c>
      <c r="V5" s="83" t="s">
        <v>41</v>
      </c>
      <c r="W5" s="83" t="s">
        <v>42</v>
      </c>
    </row>
    <row r="6" spans="1:23" customFormat="1" ht="15" customHeight="1" x14ac:dyDescent="0.3"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23" ht="15" customHeight="1" x14ac:dyDescent="0.3">
      <c r="B7" s="43" t="s">
        <v>57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61"/>
      <c r="O7" s="61"/>
      <c r="P7" s="61"/>
      <c r="Q7" s="61"/>
      <c r="R7" s="42"/>
      <c r="S7" s="42"/>
      <c r="U7"/>
      <c r="V7"/>
      <c r="W7"/>
    </row>
    <row r="8" spans="1:23" customFormat="1" ht="15" customHeight="1" x14ac:dyDescent="0.3"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23" ht="15" customHeight="1" x14ac:dyDescent="0.3">
      <c r="B9" s="38">
        <v>1</v>
      </c>
      <c r="C9" s="39" t="s">
        <v>83</v>
      </c>
      <c r="D9" s="40">
        <v>104.66958741189319</v>
      </c>
      <c r="E9" s="40">
        <v>120.32718009611509</v>
      </c>
      <c r="F9" s="40">
        <v>132.41694210096099</v>
      </c>
      <c r="G9" s="40">
        <v>155.89738693766509</v>
      </c>
      <c r="H9" s="40">
        <v>513.31109654663442</v>
      </c>
      <c r="I9" s="40">
        <v>122.44954171396151</v>
      </c>
      <c r="J9" s="40">
        <v>142.20975919826842</v>
      </c>
      <c r="K9" s="40">
        <v>148.30608157066703</v>
      </c>
      <c r="L9" s="40">
        <v>138.84984647500437</v>
      </c>
      <c r="M9" s="40">
        <v>551.81522895790135</v>
      </c>
      <c r="N9" s="62">
        <v>112.06555498311089</v>
      </c>
      <c r="O9" s="62">
        <v>98.484761702806765</v>
      </c>
      <c r="P9" s="62">
        <v>133.90191728961815</v>
      </c>
      <c r="Q9" s="62">
        <v>146.82727797628073</v>
      </c>
      <c r="R9" s="40">
        <v>491.27951195181657</v>
      </c>
      <c r="S9" s="40">
        <v>131.53243566190324</v>
      </c>
      <c r="U9" s="75">
        <f>(R9/H9)^(1/2)-1</f>
        <v>-2.1695615126860357E-2</v>
      </c>
      <c r="V9" s="75">
        <f>(S9/N9)-1</f>
        <v>0.17370976016427297</v>
      </c>
      <c r="W9" s="75">
        <f>(S9/Q9)-1</f>
        <v>-0.10416894275495803</v>
      </c>
    </row>
    <row r="10" spans="1:23" ht="15" customHeight="1" x14ac:dyDescent="0.3">
      <c r="B10" s="23">
        <v>2</v>
      </c>
      <c r="C10" s="21" t="s">
        <v>23</v>
      </c>
      <c r="D10" s="26">
        <v>79.741533257403376</v>
      </c>
      <c r="E10" s="26">
        <v>66.506848446869355</v>
      </c>
      <c r="F10" s="26">
        <v>77.030570498379973</v>
      </c>
      <c r="G10" s="26">
        <v>73.283641826681588</v>
      </c>
      <c r="H10" s="55">
        <v>296.56259402933426</v>
      </c>
      <c r="I10" s="26">
        <v>80.110774672999995</v>
      </c>
      <c r="J10" s="26">
        <v>78.836210380459988</v>
      </c>
      <c r="K10" s="26">
        <v>88.270996892440024</v>
      </c>
      <c r="L10" s="26">
        <v>100.72777946820497</v>
      </c>
      <c r="M10" s="55">
        <v>347.94576141410494</v>
      </c>
      <c r="N10" s="26">
        <v>91.510326170110005</v>
      </c>
      <c r="O10" s="26">
        <v>85.523102831565723</v>
      </c>
      <c r="P10" s="26">
        <v>92.034525963499306</v>
      </c>
      <c r="Q10" s="26">
        <v>83.834414195591663</v>
      </c>
      <c r="R10" s="55">
        <v>352.90236916076674</v>
      </c>
      <c r="S10" s="26">
        <v>98.219907260901266</v>
      </c>
      <c r="U10" s="49">
        <f t="shared" ref="U10" si="0">(R10/H10)^(1/2)-1</f>
        <v>9.0860210667752517E-2</v>
      </c>
      <c r="V10" s="49">
        <f t="shared" ref="V10:V11" si="1">(S10/N10)-1</f>
        <v>7.3320480557775625E-2</v>
      </c>
      <c r="W10" s="49">
        <f t="shared" ref="W10:W11" si="2">(S10/Q10)-1</f>
        <v>0.1715941263899956</v>
      </c>
    </row>
    <row r="11" spans="1:23" ht="15" customHeight="1" x14ac:dyDescent="0.3">
      <c r="B11" s="34">
        <v>3</v>
      </c>
      <c r="C11" s="35" t="s">
        <v>45</v>
      </c>
      <c r="D11" s="36">
        <v>24.928054154489814</v>
      </c>
      <c r="E11" s="36">
        <v>53.820331649245745</v>
      </c>
      <c r="F11" s="36">
        <v>55.386371602581022</v>
      </c>
      <c r="G11" s="36">
        <v>82.504066427463513</v>
      </c>
      <c r="H11" s="36">
        <v>216.63882383378012</v>
      </c>
      <c r="I11" s="36">
        <v>42.207460626211507</v>
      </c>
      <c r="J11" s="36">
        <v>64.661582025808443</v>
      </c>
      <c r="K11" s="36">
        <v>60.742914354137028</v>
      </c>
      <c r="L11" s="36">
        <v>37.515256516359401</v>
      </c>
      <c r="M11" s="36">
        <v>205.12721352251637</v>
      </c>
      <c r="N11" s="24">
        <v>20.864387860680882</v>
      </c>
      <c r="O11" s="24">
        <v>13.684002661241051</v>
      </c>
      <c r="P11" s="24">
        <v>44.597818874428853</v>
      </c>
      <c r="Q11" s="24">
        <v>61.696303004199066</v>
      </c>
      <c r="R11" s="36">
        <v>140.84251240054988</v>
      </c>
      <c r="S11" s="36">
        <v>36.025650181741973</v>
      </c>
      <c r="U11" s="75">
        <f>(R11/H11)^(1/2)-1</f>
        <v>-0.19369614312944261</v>
      </c>
      <c r="V11" s="75">
        <f t="shared" si="1"/>
        <v>0.72665742327540883</v>
      </c>
      <c r="W11" s="75">
        <f t="shared" si="2"/>
        <v>-0.4160808925732542</v>
      </c>
    </row>
    <row r="12" spans="1:23" ht="15" customHeight="1" x14ac:dyDescent="0.3">
      <c r="B12" s="34">
        <v>4</v>
      </c>
      <c r="C12" s="35" t="s">
        <v>55</v>
      </c>
      <c r="D12" s="29">
        <f>D10/D9</f>
        <v>0.76184052339488506</v>
      </c>
      <c r="E12" s="29">
        <f t="shared" ref="E12:S12" si="3">E10/E9</f>
        <v>0.55271675438371393</v>
      </c>
      <c r="F12" s="29">
        <f t="shared" si="3"/>
        <v>0.5817274532714114</v>
      </c>
      <c r="G12" s="29">
        <f t="shared" si="3"/>
        <v>0.47007613960831646</v>
      </c>
      <c r="H12" s="37">
        <f t="shared" si="3"/>
        <v>0.57774436598876733</v>
      </c>
      <c r="I12" s="37">
        <f t="shared" si="3"/>
        <v>0.65423498978980565</v>
      </c>
      <c r="J12" s="37">
        <f t="shared" si="3"/>
        <v>0.55436568365569616</v>
      </c>
      <c r="K12" s="37">
        <f t="shared" si="3"/>
        <v>0.59519472133298446</v>
      </c>
      <c r="L12" s="37">
        <f t="shared" si="3"/>
        <v>0.72544393836501575</v>
      </c>
      <c r="M12" s="37">
        <f t="shared" si="3"/>
        <v>0.63054758758868934</v>
      </c>
      <c r="N12" s="29">
        <f t="shared" si="3"/>
        <v>0.81657853016389637</v>
      </c>
      <c r="O12" s="29">
        <f t="shared" si="3"/>
        <v>0.86838919395109182</v>
      </c>
      <c r="P12" s="29">
        <f t="shared" si="3"/>
        <v>0.68732791752665245</v>
      </c>
      <c r="Q12" s="29">
        <f t="shared" si="3"/>
        <v>0.57097301912206477</v>
      </c>
      <c r="R12" s="37">
        <f t="shared" si="3"/>
        <v>0.71833316996817587</v>
      </c>
      <c r="S12" s="37">
        <f t="shared" si="3"/>
        <v>0.74673525785966621</v>
      </c>
      <c r="U12"/>
      <c r="V12"/>
      <c r="W12"/>
    </row>
    <row r="14" spans="1:23" ht="15" customHeight="1" x14ac:dyDescent="0.3">
      <c r="B14" s="43" t="s">
        <v>58</v>
      </c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61"/>
      <c r="O14" s="61"/>
      <c r="P14" s="61"/>
      <c r="Q14" s="61"/>
      <c r="R14" s="42"/>
      <c r="S14" s="42"/>
      <c r="U14"/>
      <c r="V14"/>
      <c r="W14"/>
    </row>
    <row r="16" spans="1:23" ht="15" customHeight="1" x14ac:dyDescent="0.3">
      <c r="B16" s="38">
        <v>1</v>
      </c>
      <c r="C16" s="39" t="s">
        <v>110</v>
      </c>
      <c r="D16" s="62">
        <f t="shared" ref="D16:S16" si="4">D17+D20+D21</f>
        <v>99.918732944705951</v>
      </c>
      <c r="E16" s="62">
        <f t="shared" si="4"/>
        <v>116.44016794905684</v>
      </c>
      <c r="F16" s="62">
        <f t="shared" si="4"/>
        <v>132.81721280680287</v>
      </c>
      <c r="G16" s="62">
        <f t="shared" si="4"/>
        <v>153.82494412908866</v>
      </c>
      <c r="H16" s="40">
        <f t="shared" si="4"/>
        <v>503.00105782965431</v>
      </c>
      <c r="I16" s="40">
        <f t="shared" si="4"/>
        <v>125.39607518299984</v>
      </c>
      <c r="J16" s="40">
        <f t="shared" si="4"/>
        <v>144.52568813809404</v>
      </c>
      <c r="K16" s="40">
        <f t="shared" si="4"/>
        <v>149.98104960790468</v>
      </c>
      <c r="L16" s="40">
        <f t="shared" si="4"/>
        <v>139.44788854938162</v>
      </c>
      <c r="M16" s="40">
        <f t="shared" si="4"/>
        <v>559.35070147838019</v>
      </c>
      <c r="N16" s="62">
        <f t="shared" si="4"/>
        <v>109.85326895481994</v>
      </c>
      <c r="O16" s="62">
        <f t="shared" si="4"/>
        <v>102.06470701000002</v>
      </c>
      <c r="P16" s="62">
        <f t="shared" si="4"/>
        <v>132.39025833176001</v>
      </c>
      <c r="Q16" s="62">
        <f t="shared" si="4"/>
        <v>145.12131760380993</v>
      </c>
      <c r="R16" s="40">
        <f t="shared" si="4"/>
        <v>489.42955190038987</v>
      </c>
      <c r="S16" s="40">
        <f t="shared" si="4"/>
        <v>130.82310752308996</v>
      </c>
      <c r="U16" s="75">
        <f>(R16/H16)^(1/2)-1</f>
        <v>-1.3582780140972472E-2</v>
      </c>
      <c r="V16" s="75">
        <f t="shared" ref="V16:V21" si="5">(S16/N16)-1</f>
        <v>0.19088952716458918</v>
      </c>
      <c r="W16" s="75">
        <f t="shared" ref="W16:W21" si="6">(S16/Q16)-1</f>
        <v>-9.8525911401624366E-2</v>
      </c>
    </row>
    <row r="17" spans="2:23" ht="15" customHeight="1" x14ac:dyDescent="0.3">
      <c r="B17" s="23" t="s">
        <v>43</v>
      </c>
      <c r="C17" s="44" t="s">
        <v>61</v>
      </c>
      <c r="D17" s="26">
        <v>40.190306890380946</v>
      </c>
      <c r="E17" s="26">
        <v>36.097453777011062</v>
      </c>
      <c r="F17" s="26">
        <v>43.375032433802453</v>
      </c>
      <c r="G17" s="26">
        <v>46.854649762082929</v>
      </c>
      <c r="H17" s="55">
        <v>166.51744286327738</v>
      </c>
      <c r="I17" s="26">
        <v>46.018354335000019</v>
      </c>
      <c r="J17" s="26">
        <v>43.787580256999995</v>
      </c>
      <c r="K17" s="26">
        <v>43.461717738000026</v>
      </c>
      <c r="L17" s="26">
        <v>37.291417888860011</v>
      </c>
      <c r="M17" s="55">
        <v>170.55907021886003</v>
      </c>
      <c r="N17" s="26">
        <v>30.981312388069991</v>
      </c>
      <c r="O17" s="26">
        <v>33.347607010000004</v>
      </c>
      <c r="P17" s="26">
        <v>42.598769947159965</v>
      </c>
      <c r="Q17" s="26">
        <v>51.456055741579966</v>
      </c>
      <c r="R17" s="55">
        <v>158.38374508680994</v>
      </c>
      <c r="S17" s="26">
        <v>44.690938788709992</v>
      </c>
      <c r="U17" s="49">
        <f t="shared" ref="U17:U21" si="7">(R17/H17)^(1/2)-1</f>
        <v>-2.4728714922370831E-2</v>
      </c>
      <c r="V17" s="49">
        <f t="shared" si="5"/>
        <v>0.44251277121233845</v>
      </c>
      <c r="W17" s="49">
        <f t="shared" si="6"/>
        <v>-0.13147367895521189</v>
      </c>
    </row>
    <row r="18" spans="2:23" ht="15" customHeight="1" x14ac:dyDescent="0.3">
      <c r="B18" s="89" t="s">
        <v>50</v>
      </c>
      <c r="C18" s="100" t="s">
        <v>145</v>
      </c>
      <c r="D18" s="91">
        <v>14.848033620860345</v>
      </c>
      <c r="E18" s="91">
        <v>15.002594426531672</v>
      </c>
      <c r="F18" s="91">
        <v>28.189141379802443</v>
      </c>
      <c r="G18" s="91">
        <v>28.375790619082899</v>
      </c>
      <c r="H18" s="92">
        <v>86.415560046277363</v>
      </c>
      <c r="I18" s="91">
        <v>28.377668310999997</v>
      </c>
      <c r="J18" s="91">
        <v>31.079288406</v>
      </c>
      <c r="K18" s="91">
        <v>27.744579099999992</v>
      </c>
      <c r="L18" s="91">
        <v>20.663445310560018</v>
      </c>
      <c r="M18" s="92">
        <v>107.86498112756001</v>
      </c>
      <c r="N18" s="91">
        <v>18.841582603389998</v>
      </c>
      <c r="O18" s="91">
        <v>17.335507010000001</v>
      </c>
      <c r="P18" s="91">
        <v>25.486165882899972</v>
      </c>
      <c r="Q18" s="91">
        <v>37.717079209129992</v>
      </c>
      <c r="R18" s="92">
        <v>99.380334705419955</v>
      </c>
      <c r="S18" s="91">
        <v>34.057136190650006</v>
      </c>
      <c r="U18" s="49">
        <f t="shared" si="7"/>
        <v>7.2393697856788286E-2</v>
      </c>
      <c r="V18" s="49">
        <f t="shared" si="5"/>
        <v>0.8075517809487196</v>
      </c>
      <c r="W18" s="49">
        <f t="shared" si="6"/>
        <v>-9.7036756165202798E-2</v>
      </c>
    </row>
    <row r="19" spans="2:23" ht="15" customHeight="1" x14ac:dyDescent="0.3">
      <c r="B19" s="89" t="s">
        <v>51</v>
      </c>
      <c r="C19" s="100" t="s">
        <v>146</v>
      </c>
      <c r="D19" s="91">
        <v>25.342273269520607</v>
      </c>
      <c r="E19" s="91">
        <v>21.094859350479407</v>
      </c>
      <c r="F19" s="91">
        <v>15.18589105400002</v>
      </c>
      <c r="G19" s="91">
        <v>18.478859143000001</v>
      </c>
      <c r="H19" s="92">
        <v>80.101882817000018</v>
      </c>
      <c r="I19" s="91">
        <v>17.640686024000001</v>
      </c>
      <c r="J19" s="91">
        <v>12.708291851000004</v>
      </c>
      <c r="K19" s="91">
        <v>15.717138637999996</v>
      </c>
      <c r="L19" s="91">
        <v>16.627972578300003</v>
      </c>
      <c r="M19" s="92">
        <v>62.694089091299986</v>
      </c>
      <c r="N19" s="91">
        <v>12.139729784679995</v>
      </c>
      <c r="O19" s="91">
        <v>16.012100000000004</v>
      </c>
      <c r="P19" s="91">
        <v>17.112604064259997</v>
      </c>
      <c r="Q19" s="91">
        <v>13.738976532449998</v>
      </c>
      <c r="R19" s="92">
        <v>59.00341038138999</v>
      </c>
      <c r="S19" s="91">
        <v>10.633802598060001</v>
      </c>
      <c r="U19" s="49">
        <f t="shared" si="7"/>
        <v>-0.1417433146484629</v>
      </c>
      <c r="V19" s="49">
        <f t="shared" si="5"/>
        <v>-0.12404948160546647</v>
      </c>
      <c r="W19" s="49">
        <f t="shared" si="6"/>
        <v>-0.22601202695527622</v>
      </c>
    </row>
    <row r="20" spans="2:23" ht="15" customHeight="1" x14ac:dyDescent="0.3">
      <c r="B20" s="23" t="s">
        <v>44</v>
      </c>
      <c r="C20" s="44" t="s">
        <v>147</v>
      </c>
      <c r="D20" s="26">
        <v>52.036274746819608</v>
      </c>
      <c r="E20" s="26">
        <v>53.025129986551164</v>
      </c>
      <c r="F20" s="26">
        <v>63.963519687000016</v>
      </c>
      <c r="G20" s="26">
        <v>68.051835237000077</v>
      </c>
      <c r="H20" s="55">
        <v>237.07675965737087</v>
      </c>
      <c r="I20" s="26">
        <v>50.588717890999988</v>
      </c>
      <c r="J20" s="26">
        <v>63.107560972000037</v>
      </c>
      <c r="K20" s="26">
        <v>74.335001377999959</v>
      </c>
      <c r="L20" s="26">
        <v>68.687102960010023</v>
      </c>
      <c r="M20" s="55">
        <v>256.71838320101</v>
      </c>
      <c r="N20" s="26">
        <v>51.87736559815994</v>
      </c>
      <c r="O20" s="26">
        <v>45.998500000000021</v>
      </c>
      <c r="P20" s="26">
        <v>50.89477165390003</v>
      </c>
      <c r="Q20" s="26">
        <v>57.601371744139954</v>
      </c>
      <c r="R20" s="55">
        <v>206.37200899619995</v>
      </c>
      <c r="S20" s="26">
        <v>57.628894331269976</v>
      </c>
      <c r="U20" s="49">
        <f t="shared" si="7"/>
        <v>-6.7001587850881283E-2</v>
      </c>
      <c r="V20" s="49">
        <f t="shared" si="5"/>
        <v>0.11086778726701652</v>
      </c>
      <c r="W20" s="49">
        <f t="shared" si="6"/>
        <v>4.7781131415192135E-4</v>
      </c>
    </row>
    <row r="21" spans="2:23" ht="15" customHeight="1" x14ac:dyDescent="0.3">
      <c r="B21" s="23" t="s">
        <v>62</v>
      </c>
      <c r="C21" s="44" t="s">
        <v>148</v>
      </c>
      <c r="D21" s="26">
        <v>7.6921513075053998</v>
      </c>
      <c r="E21" s="26">
        <v>27.31758418549461</v>
      </c>
      <c r="F21" s="26">
        <v>25.478660686000413</v>
      </c>
      <c r="G21" s="26">
        <v>38.918459130005665</v>
      </c>
      <c r="H21" s="55">
        <v>99.40685530900609</v>
      </c>
      <c r="I21" s="26">
        <v>28.78900295699982</v>
      </c>
      <c r="J21" s="26">
        <v>37.630546909094015</v>
      </c>
      <c r="K21" s="26">
        <v>32.184330491904696</v>
      </c>
      <c r="L21" s="26">
        <v>33.469367700511597</v>
      </c>
      <c r="M21" s="55">
        <v>132.0732480585101</v>
      </c>
      <c r="N21" s="26">
        <v>26.99459096859</v>
      </c>
      <c r="O21" s="26">
        <v>22.718599999999991</v>
      </c>
      <c r="P21" s="26">
        <v>38.8967167307</v>
      </c>
      <c r="Q21" s="26">
        <v>36.063890118089986</v>
      </c>
      <c r="R21" s="55">
        <v>124.67379781737998</v>
      </c>
      <c r="S21" s="26">
        <v>28.503274403109998</v>
      </c>
      <c r="U21" s="49">
        <f t="shared" si="7"/>
        <v>0.11990047005869453</v>
      </c>
      <c r="V21" s="49">
        <f t="shared" si="5"/>
        <v>5.588836060807334E-2</v>
      </c>
      <c r="W21" s="49">
        <f t="shared" si="6"/>
        <v>-0.20964504079351975</v>
      </c>
    </row>
    <row r="23" spans="2:23" ht="15" customHeight="1" x14ac:dyDescent="0.3">
      <c r="B23" s="38">
        <v>2</v>
      </c>
      <c r="C23" s="39" t="s">
        <v>149</v>
      </c>
      <c r="D23" s="62"/>
      <c r="E23" s="62"/>
      <c r="F23" s="62"/>
      <c r="G23" s="62"/>
      <c r="H23" s="40"/>
      <c r="I23" s="40"/>
      <c r="J23" s="40"/>
      <c r="K23" s="40"/>
      <c r="L23" s="40"/>
      <c r="M23" s="40"/>
      <c r="N23" s="62"/>
      <c r="O23" s="62"/>
      <c r="P23" s="62"/>
      <c r="Q23" s="62"/>
      <c r="R23" s="40"/>
      <c r="S23" s="40"/>
      <c r="U23" s="75"/>
      <c r="V23" s="20"/>
      <c r="W23" s="20"/>
    </row>
    <row r="24" spans="2:23" ht="15" customHeight="1" x14ac:dyDescent="0.3">
      <c r="B24" s="23" t="s">
        <v>43</v>
      </c>
      <c r="C24" s="44" t="s">
        <v>150</v>
      </c>
      <c r="D24" s="26">
        <v>18296.330000000002</v>
      </c>
      <c r="E24" s="26">
        <v>18704.16</v>
      </c>
      <c r="F24" s="26">
        <v>22481.546011305127</v>
      </c>
      <c r="G24" s="26">
        <v>26493.44870027421</v>
      </c>
      <c r="H24" s="55">
        <v>26493.44870027421</v>
      </c>
      <c r="I24" s="26">
        <v>31385.11</v>
      </c>
      <c r="J24" s="26">
        <v>34248.39</v>
      </c>
      <c r="K24" s="26">
        <v>36212</v>
      </c>
      <c r="L24" s="26">
        <v>38844</v>
      </c>
      <c r="M24" s="55">
        <v>38844</v>
      </c>
      <c r="N24" s="26">
        <v>40068</v>
      </c>
      <c r="O24" s="26">
        <v>44450</v>
      </c>
      <c r="P24" s="26">
        <v>43672</v>
      </c>
      <c r="Q24" s="26">
        <v>43454</v>
      </c>
      <c r="R24" s="55">
        <v>43454</v>
      </c>
      <c r="S24" s="26">
        <v>49937</v>
      </c>
      <c r="U24" s="49">
        <f t="shared" ref="U24" si="8">(R24/H24)^(1/2)-1</f>
        <v>0.28069475992568105</v>
      </c>
      <c r="V24" s="49">
        <f t="shared" ref="V24" si="9">(S24/N24)-1</f>
        <v>0.24630627932514715</v>
      </c>
      <c r="W24" s="49">
        <f t="shared" ref="W24" si="10">(S24/Q24)-1</f>
        <v>0.14919224927509545</v>
      </c>
    </row>
    <row r="25" spans="2:23" ht="15" customHeight="1" x14ac:dyDescent="0.3">
      <c r="B25" s="23" t="s">
        <v>44</v>
      </c>
      <c r="C25" s="44" t="s">
        <v>151</v>
      </c>
      <c r="D25" s="26">
        <v>16356.828530267441</v>
      </c>
      <c r="E25" s="26">
        <v>18919.845000000001</v>
      </c>
      <c r="F25" s="26">
        <v>21739.022958363748</v>
      </c>
      <c r="G25" s="26">
        <v>24410.280818788618</v>
      </c>
      <c r="H25" s="55">
        <v>20356.494326854954</v>
      </c>
      <c r="I25" s="26">
        <v>28276.981561650275</v>
      </c>
      <c r="J25" s="26">
        <v>32761.723333333335</v>
      </c>
      <c r="K25" s="26">
        <v>35202.218333333331</v>
      </c>
      <c r="L25" s="26">
        <v>36698.333333333328</v>
      </c>
      <c r="M25" s="55">
        <v>33234.814140412564</v>
      </c>
      <c r="N25" s="26">
        <v>40842</v>
      </c>
      <c r="O25" s="26">
        <v>42896</v>
      </c>
      <c r="P25" s="26">
        <v>44943.666666666664</v>
      </c>
      <c r="Q25" s="26">
        <v>43467.333333333336</v>
      </c>
      <c r="R25" s="55">
        <v>43037.25</v>
      </c>
      <c r="S25" s="26">
        <v>47394.166666666664</v>
      </c>
      <c r="U25" s="49">
        <f t="shared" ref="U25" si="11">(R25/H25)^(1/2)-1</f>
        <v>0.45402127873307285</v>
      </c>
      <c r="V25" s="49">
        <f t="shared" ref="V25" si="12">(S25/N25)-1</f>
        <v>0.16042717464048439</v>
      </c>
      <c r="W25" s="49">
        <f t="shared" ref="W25" si="13">(S25/Q25)-1</f>
        <v>9.0339872087851214E-2</v>
      </c>
    </row>
    <row r="26" spans="2:23" ht="15" customHeight="1" x14ac:dyDescent="0.3">
      <c r="B26" s="82" t="s">
        <v>62</v>
      </c>
      <c r="C26" s="44" t="s">
        <v>152</v>
      </c>
      <c r="D26" s="26">
        <v>2283.092856746046</v>
      </c>
      <c r="E26" s="26">
        <v>2648.4657882532251</v>
      </c>
      <c r="F26" s="26">
        <v>4351.644716474515</v>
      </c>
      <c r="G26" s="26">
        <v>4192.2202977393845</v>
      </c>
      <c r="H26" s="55">
        <v>3368.8559148032928</v>
      </c>
      <c r="I26" s="26">
        <v>4348.6584654973376</v>
      </c>
      <c r="J26" s="26">
        <v>4623.6666666666661</v>
      </c>
      <c r="K26" s="26">
        <v>4319.3333333333339</v>
      </c>
      <c r="L26" s="26">
        <v>3436.6666666666665</v>
      </c>
      <c r="M26" s="55">
        <v>4182.0812830410014</v>
      </c>
      <c r="N26" s="26">
        <v>3438.4191720789931</v>
      </c>
      <c r="O26" s="26">
        <v>3451.0535906079499</v>
      </c>
      <c r="P26" s="26">
        <v>3678.8895108691831</v>
      </c>
      <c r="Q26" s="26">
        <v>3988.5915650548945</v>
      </c>
      <c r="R26" s="55">
        <v>3639.238459652755</v>
      </c>
      <c r="S26" s="26">
        <v>3600.5256868696474</v>
      </c>
      <c r="U26" s="49">
        <f t="shared" ref="U26" si="14">(R26/H26)^(1/2)-1</f>
        <v>3.9355308126072908E-2</v>
      </c>
      <c r="V26" s="49">
        <f t="shared" ref="V26" si="15">(S26/N26)-1</f>
        <v>4.7145652312262643E-2</v>
      </c>
      <c r="W26" s="49">
        <f t="shared" ref="W26" si="16">(S26/Q26)-1</f>
        <v>-9.7293962506764253E-2</v>
      </c>
    </row>
  </sheetData>
  <hyperlinks>
    <hyperlink ref="A1" location="INDEX!A1" display="INDEX" xr:uid="{A170AE94-6E77-4CFB-8120-F968DD612692}"/>
  </hyperlinks>
  <pageMargins left="0.16" right="0.16" top="0.75" bottom="0.75" header="0.3" footer="0.3"/>
  <pageSetup paperSize="9"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C3255565A8804389C4551FFB5FDC3F" ma:contentTypeVersion="4" ma:contentTypeDescription="Create a new document." ma:contentTypeScope="" ma:versionID="6a9b0b3f58121799ed2ff12a3f327719">
  <xsd:schema xmlns:xsd="http://www.w3.org/2001/XMLSchema" xmlns:xs="http://www.w3.org/2001/XMLSchema" xmlns:p="http://schemas.microsoft.com/office/2006/metadata/properties" xmlns:ns1="http://schemas.microsoft.com/sharepoint/v3" xmlns:ns2="888d0bf7-b72a-42e9-89ca-dd49f962c591" xmlns:ns3="b6c9f2a2-9bb5-4a3b-b789-98905254144a" xmlns:ns4="fbfc6591-f896-4cf4-804b-48efc83ca463" targetNamespace="http://schemas.microsoft.com/office/2006/metadata/properties" ma:root="true" ma:fieldsID="e9fc6788c5bcc5bfe5b6541d54797388" ns1:_="" ns2:_="" ns3:_="" ns4:_="">
    <xsd:import namespace="http://schemas.microsoft.com/sharepoint/v3"/>
    <xsd:import namespace="888d0bf7-b72a-42e9-89ca-dd49f962c591"/>
    <xsd:import namespace="b6c9f2a2-9bb5-4a3b-b789-98905254144a"/>
    <xsd:import namespace="fbfc6591-f896-4cf4-804b-48efc83ca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d0bf7-b72a-42e9-89ca-dd49f962c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9f2a2-9bb5-4a3b-b789-98905254144a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c6591-f896-4cf4-804b-48efc83ca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CB80E1-D8C7-4BE7-B270-1497DA4DE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88d0bf7-b72a-42e9-89ca-dd49f962c591"/>
    <ds:schemaRef ds:uri="b6c9f2a2-9bb5-4a3b-b789-98905254144a"/>
    <ds:schemaRef ds:uri="fbfc6591-f896-4cf4-804b-48efc83ca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96F8FA-D650-471D-9DC2-314B17F3BC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SUMMARY</vt:lpstr>
      <vt:lpstr>INDEX</vt:lpstr>
      <vt:lpstr>01 Re-classified Financials</vt:lpstr>
      <vt:lpstr>02 Balance Sheet</vt:lpstr>
      <vt:lpstr>03 Consolidated Performance</vt:lpstr>
      <vt:lpstr>04 a) Nuvama Private</vt:lpstr>
      <vt:lpstr>04 b) Nuvama Wealth</vt:lpstr>
      <vt:lpstr>05 Nuvama Asset Management</vt:lpstr>
      <vt:lpstr>06 Nuvama Capital Markets</vt:lpstr>
      <vt:lpstr>'03 Consolidated Performance'!Print_Area</vt:lpstr>
      <vt:lpstr>'04 a) Nuvama Private'!Print_Area</vt:lpstr>
      <vt:lpstr>'04 b) Nuvama Wealth'!Print_Area</vt:lpstr>
      <vt:lpstr>'05 Nuvama Asset Management'!Print_Area</vt:lpstr>
      <vt:lpstr>'06 Nuvama Capital Markets'!Print_Area</vt:lpstr>
      <vt:lpstr>SUMMARY!Print_Area</vt:lpstr>
      <vt:lpstr>'03 Consolidated Performance'!Print_Titles</vt:lpstr>
      <vt:lpstr>'04 a) Nuvama Private'!Print_Titles</vt:lpstr>
      <vt:lpstr>'04 b) Nuvama Wealth'!Print_Titles</vt:lpstr>
      <vt:lpstr>'05 Nuvama Asset Management'!Print_Titles</vt:lpstr>
      <vt:lpstr>SUMMARY!Print_Titles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Faisal Lakdawala - Investment Banking</dc:creator>
  <cp:lastModifiedBy>Faisal Lakdawala -Nuvama Group</cp:lastModifiedBy>
  <cp:lastPrinted>2023-08-18T06:12:51Z</cp:lastPrinted>
  <dcterms:created xsi:type="dcterms:W3CDTF">2023-08-17T09:00:51Z</dcterms:created>
  <dcterms:modified xsi:type="dcterms:W3CDTF">2023-08-22T11:08:47Z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1f5d45-1543-4370-beb6-04289cc5d012_Enabled">
    <vt:lpwstr>true</vt:lpwstr>
  </property>
  <property fmtid="{D5CDD505-2E9C-101B-9397-08002B2CF9AE}" pid="3" name="MSIP_Label_8f1f5d45-1543-4370-beb6-04289cc5d012_SetDate">
    <vt:lpwstr>2023-08-17T09:00:58Z</vt:lpwstr>
  </property>
  <property fmtid="{D5CDD505-2E9C-101B-9397-08002B2CF9AE}" pid="4" name="MSIP_Label_8f1f5d45-1543-4370-beb6-04289cc5d012_Method">
    <vt:lpwstr>Standard</vt:lpwstr>
  </property>
  <property fmtid="{D5CDD505-2E9C-101B-9397-08002B2CF9AE}" pid="5" name="MSIP_Label_8f1f5d45-1543-4370-beb6-04289cc5d012_Name">
    <vt:lpwstr>Internal</vt:lpwstr>
  </property>
  <property fmtid="{D5CDD505-2E9C-101B-9397-08002B2CF9AE}" pid="6" name="MSIP_Label_8f1f5d45-1543-4370-beb6-04289cc5d012_SiteId">
    <vt:lpwstr>9201f936-0a1d-49af-82ee-4ee4345c1ad7</vt:lpwstr>
  </property>
  <property fmtid="{D5CDD505-2E9C-101B-9397-08002B2CF9AE}" pid="7" name="MSIP_Label_8f1f5d45-1543-4370-beb6-04289cc5d012_ActionId">
    <vt:lpwstr>c3a00c8f-62df-47a7-ba3b-4a4e63a12cac</vt:lpwstr>
  </property>
  <property fmtid="{D5CDD505-2E9C-101B-9397-08002B2CF9AE}" pid="8" name="MSIP_Label_8f1f5d45-1543-4370-beb6-04289cc5d012_ContentBits">
    <vt:lpwstr>0</vt:lpwstr>
  </property>
</Properties>
</file>